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can\E-mail Departamente\2018-2019\"/>
    </mc:Choice>
  </mc:AlternateContent>
  <bookViews>
    <workbookView xWindow="0" yWindow="0" windowWidth="16365" windowHeight="11670" tabRatio="582" activeTab="5"/>
  </bookViews>
  <sheets>
    <sheet name="PS_I" sheetId="1" r:id="rId1"/>
    <sheet name="PS_II" sheetId="3" r:id="rId2"/>
    <sheet name="XXX_III" sheetId="5" state="hidden" r:id="rId3"/>
    <sheet name="XXX_IV" sheetId="4" state="hidden" r:id="rId4"/>
    <sheet name="PS_REC" sheetId="2" r:id="rId5"/>
    <sheet name="Pagina_Garda" sheetId="6" r:id="rId6"/>
  </sheets>
  <definedNames>
    <definedName name="_xlnm._FilterDatabase" localSheetId="0" hidden="1">PS_I!$A$10:$R$32</definedName>
    <definedName name="_xlnm.Print_Area" localSheetId="5">Pagina_Garda!$A$1:$E$30</definedName>
    <definedName name="_xlnm.Print_Area" localSheetId="0">PS_I!$A$1:$Q$52</definedName>
    <definedName name="_xlnm.Print_Area" localSheetId="1">PS_II!$A$1:$Q$53</definedName>
    <definedName name="_xlnm.Print_Area" localSheetId="4">PS_REC!$A$1:$H$19</definedName>
    <definedName name="_xlnm.Print_Area" localSheetId="2">XXX_III!$A$1:$Q$52</definedName>
    <definedName name="_xlnm.Print_Area" localSheetId="3">XXX_IV!$A$1:$Q$52</definedName>
  </definedNames>
  <calcPr calcId="162913"/>
</workbook>
</file>

<file path=xl/calcChain.xml><?xml version="1.0" encoding="utf-8"?>
<calcChain xmlns="http://schemas.openxmlformats.org/spreadsheetml/2006/main">
  <c r="G11" i="6" l="1"/>
  <c r="H21" i="6"/>
  <c r="G21" i="6"/>
  <c r="L68" i="3" l="1"/>
  <c r="F68" i="3"/>
  <c r="F67" i="1"/>
  <c r="L67" i="1"/>
  <c r="H15" i="6" l="1"/>
  <c r="G15" i="6"/>
  <c r="C11" i="6"/>
  <c r="H20" i="6" l="1"/>
  <c r="I21" i="6" l="1"/>
  <c r="C15" i="6" l="1"/>
  <c r="C21" i="6"/>
  <c r="G20" i="6"/>
  <c r="B50" i="2"/>
  <c r="B49" i="2"/>
  <c r="B48" i="2"/>
  <c r="B43" i="2"/>
  <c r="B42" i="2"/>
  <c r="B40" i="2"/>
  <c r="I20" i="6" l="1"/>
  <c r="C20" i="6" s="1"/>
  <c r="B58" i="2" l="1"/>
  <c r="C40" i="2"/>
  <c r="C58" i="2"/>
  <c r="C6" i="2" l="1"/>
  <c r="B6" i="2"/>
  <c r="P49" i="4"/>
  <c r="J49" i="4"/>
  <c r="P49" i="5"/>
  <c r="J49" i="5"/>
  <c r="P50" i="3"/>
  <c r="J50" i="3"/>
  <c r="P49" i="1"/>
  <c r="J49" i="1"/>
  <c r="B86" i="2" l="1"/>
  <c r="B2" i="2" l="1"/>
  <c r="C79" i="2" l="1"/>
  <c r="C96" i="2" l="1"/>
  <c r="C78" i="2"/>
  <c r="C60" i="2"/>
  <c r="C95" i="2"/>
  <c r="C77" i="2"/>
  <c r="C59" i="2"/>
  <c r="C94" i="2"/>
  <c r="C76" i="2"/>
  <c r="C97" i="2"/>
  <c r="C61" i="2"/>
  <c r="C42" i="2"/>
  <c r="C41" i="2"/>
  <c r="C8" i="2" l="1"/>
  <c r="C63" i="2"/>
  <c r="C43" i="2"/>
  <c r="C9" i="2" s="1"/>
  <c r="C45" i="2" l="1"/>
  <c r="C104" i="2"/>
  <c r="C86" i="2"/>
  <c r="C68" i="2"/>
  <c r="C103" i="2"/>
  <c r="C85" i="2"/>
  <c r="C67" i="2"/>
  <c r="C102" i="2"/>
  <c r="C84" i="2"/>
  <c r="C66" i="2"/>
  <c r="B85" i="2"/>
  <c r="B84" i="2"/>
  <c r="B79" i="2"/>
  <c r="B78" i="2"/>
  <c r="B77" i="2"/>
  <c r="B76" i="2"/>
  <c r="B104" i="2"/>
  <c r="O49" i="4"/>
  <c r="N49" i="4"/>
  <c r="M49" i="4"/>
  <c r="L49" i="4"/>
  <c r="I49" i="4"/>
  <c r="H49" i="4"/>
  <c r="G49" i="4"/>
  <c r="F49" i="4"/>
  <c r="O49" i="5"/>
  <c r="N49" i="5"/>
  <c r="M49" i="5"/>
  <c r="L49" i="5"/>
  <c r="I49" i="5"/>
  <c r="H49" i="5"/>
  <c r="G49" i="5"/>
  <c r="F49" i="5"/>
  <c r="P36" i="4"/>
  <c r="O36" i="4"/>
  <c r="N36" i="4"/>
  <c r="M36" i="4"/>
  <c r="L36" i="4"/>
  <c r="J36" i="4"/>
  <c r="I36" i="4"/>
  <c r="H36" i="4"/>
  <c r="G36" i="4"/>
  <c r="F36" i="4"/>
  <c r="P36" i="5"/>
  <c r="O36" i="5"/>
  <c r="N36" i="5"/>
  <c r="M36" i="5"/>
  <c r="L36" i="5"/>
  <c r="J36" i="5"/>
  <c r="I36" i="5"/>
  <c r="H36" i="5"/>
  <c r="G36" i="5"/>
  <c r="F36" i="5"/>
  <c r="B68" i="2"/>
  <c r="B103" i="2"/>
  <c r="B67" i="2"/>
  <c r="B102" i="2"/>
  <c r="B66" i="2"/>
  <c r="B97" i="2"/>
  <c r="B61" i="2"/>
  <c r="B96" i="2"/>
  <c r="B60" i="2"/>
  <c r="B95" i="2"/>
  <c r="B59" i="2"/>
  <c r="B94" i="2"/>
  <c r="C115" i="2" l="1"/>
  <c r="L67" i="5"/>
  <c r="F67" i="5"/>
  <c r="F67" i="4"/>
  <c r="L67" i="4"/>
  <c r="C50" i="2"/>
  <c r="C17" i="2" s="1"/>
  <c r="B9" i="2"/>
  <c r="B8" i="2"/>
  <c r="B41" i="2"/>
  <c r="M50" i="3" l="1"/>
  <c r="N50" i="3"/>
  <c r="O50" i="3"/>
  <c r="L50" i="3"/>
  <c r="G50" i="3"/>
  <c r="H50" i="3"/>
  <c r="I50" i="3"/>
  <c r="F50" i="3"/>
  <c r="P37" i="3"/>
  <c r="N37" i="3"/>
  <c r="M37" i="3"/>
  <c r="L37" i="3"/>
  <c r="J37" i="3"/>
  <c r="H37" i="3"/>
  <c r="G37" i="3"/>
  <c r="F37" i="3"/>
  <c r="C49" i="2" l="1"/>
  <c r="C16" i="2" s="1"/>
  <c r="C48" i="2"/>
  <c r="C15" i="2" l="1"/>
  <c r="C52" i="2"/>
  <c r="M49" i="1"/>
  <c r="N49" i="1"/>
  <c r="O49" i="1"/>
  <c r="L49" i="1"/>
  <c r="G49" i="1"/>
  <c r="H49" i="1"/>
  <c r="I49" i="1"/>
  <c r="F49" i="1"/>
  <c r="F36" i="1"/>
  <c r="G36" i="1"/>
  <c r="H36" i="1"/>
  <c r="I36" i="1"/>
  <c r="J36" i="1"/>
  <c r="L36" i="1"/>
  <c r="M36" i="1"/>
  <c r="N36" i="1"/>
  <c r="O36" i="1"/>
  <c r="P36" i="1"/>
  <c r="B17" i="2" l="1"/>
  <c r="B16" i="2"/>
  <c r="B15" i="2"/>
  <c r="C7" i="2"/>
  <c r="B7" i="2"/>
  <c r="C4" i="2" l="1"/>
  <c r="C9" i="6" s="1"/>
  <c r="C11" i="2"/>
  <c r="D6" i="2"/>
  <c r="G6" i="2" s="1"/>
  <c r="D7" i="2"/>
  <c r="G7" i="2" s="1"/>
  <c r="D8" i="2"/>
  <c r="G8" i="2" s="1"/>
  <c r="D9" i="2"/>
  <c r="G9" i="2" s="1"/>
  <c r="C18" i="2"/>
  <c r="D17" i="2"/>
  <c r="G17" i="2" s="1"/>
  <c r="D16" i="2"/>
  <c r="G16" i="2" s="1"/>
  <c r="D15" i="2"/>
  <c r="H15" i="2" s="1"/>
  <c r="C10" i="2"/>
  <c r="C10" i="6" s="1"/>
  <c r="H10" i="2" l="1"/>
  <c r="H6" i="2"/>
  <c r="H7" i="2"/>
  <c r="D10" i="2"/>
  <c r="H16" i="2"/>
  <c r="H8" i="2"/>
  <c r="D18" i="2"/>
  <c r="G15" i="2"/>
  <c r="H2" i="2" s="1"/>
  <c r="G10" i="2"/>
  <c r="H9" i="2"/>
  <c r="H17" i="2"/>
  <c r="G2" i="2" l="1"/>
  <c r="D4" i="2"/>
  <c r="R55" i="3"/>
  <c r="R63" i="4" l="1"/>
  <c r="R42" i="5"/>
  <c r="R65" i="1"/>
</calcChain>
</file>

<file path=xl/sharedStrings.xml><?xml version="1.0" encoding="utf-8"?>
<sst xmlns="http://schemas.openxmlformats.org/spreadsheetml/2006/main" count="427" uniqueCount="174">
  <si>
    <t>UNIVERSITATEA DIN CRAIOVA</t>
  </si>
  <si>
    <t>Disciplina</t>
  </si>
  <si>
    <t>Cod</t>
  </si>
  <si>
    <t>C1</t>
  </si>
  <si>
    <t>S1</t>
  </si>
  <si>
    <t>L1</t>
  </si>
  <si>
    <t>P1</t>
  </si>
  <si>
    <t>CT1</t>
  </si>
  <si>
    <t>FV1</t>
  </si>
  <si>
    <t>C2</t>
  </si>
  <si>
    <t>S2</t>
  </si>
  <si>
    <t>L2</t>
  </si>
  <si>
    <t>P2</t>
  </si>
  <si>
    <t>CT2</t>
  </si>
  <si>
    <t>FV2</t>
  </si>
  <si>
    <t>%</t>
  </si>
  <si>
    <t>Lista coduri</t>
  </si>
  <si>
    <t>Discipline</t>
  </si>
  <si>
    <t>■  de domeniu (D)</t>
  </si>
  <si>
    <t>■  de specialitate (S)</t>
  </si>
  <si>
    <t>■  complementare (C)</t>
  </si>
  <si>
    <t>Discipline fundamentale, de domeniu, de specialitate si complementare</t>
  </si>
  <si>
    <t>Discipline obligatorii, optionale si facultative</t>
  </si>
  <si>
    <t>■   obligatorii (OB)</t>
  </si>
  <si>
    <t>■   optionale (OP)</t>
  </si>
  <si>
    <t>■   facultative (F)</t>
  </si>
  <si>
    <t>TPI</t>
  </si>
  <si>
    <t>T O T A L</t>
  </si>
  <si>
    <t>■  fundamentale (FD)</t>
  </si>
  <si>
    <t>Nr.</t>
  </si>
  <si>
    <t>Se verifica?</t>
  </si>
  <si>
    <t>Standarde ARACIS % minim         maxim</t>
  </si>
  <si>
    <t>VERDICT GENERAL</t>
  </si>
  <si>
    <t>RECAPITULATIV - Anul I</t>
  </si>
  <si>
    <t>RECAPITULATIV - Anul II</t>
  </si>
  <si>
    <t>RECAPITULATIV - Anul III</t>
  </si>
  <si>
    <t>RECAPITULATIV - Anul IV</t>
  </si>
  <si>
    <t>Sem. I</t>
  </si>
  <si>
    <t>Sem. II</t>
  </si>
  <si>
    <t>Nr. sapt./sem. daca ≠ 14</t>
  </si>
  <si>
    <t>TOTAL (fara F)</t>
  </si>
  <si>
    <t>FD
D
S
C</t>
  </si>
  <si>
    <t>Opt.
0/≥1</t>
  </si>
  <si>
    <t xml:space="preserve">OB
OP
F    </t>
  </si>
  <si>
    <t>Facultatea de …</t>
  </si>
  <si>
    <t>Departamentul: ... (DXX)</t>
  </si>
  <si>
    <t>Nr. ore practica ARACIS</t>
  </si>
  <si>
    <t>Nr. ore practica</t>
  </si>
  <si>
    <t xml:space="preserve">APROBAT începând cu </t>
  </si>
  <si>
    <t>DISCIPLINE FACULTATIVE</t>
  </si>
  <si>
    <t>DISCIPLINE OBLIGATORII SI OPTIONALE</t>
  </si>
  <si>
    <t>TOTAL (cu F)</t>
  </si>
  <si>
    <t>anul universitar 2015-2016</t>
  </si>
  <si>
    <r>
      <t xml:space="preserve">PLAN DE ÎNVĂŢĂMÂNT – Anul IV </t>
    </r>
    <r>
      <rPr>
        <b/>
        <sz val="11"/>
        <rFont val="Calibri"/>
        <family val="2"/>
      </rPr>
      <t>(2018-2019)</t>
    </r>
  </si>
  <si>
    <r>
      <rPr>
        <b/>
        <sz val="11"/>
        <color indexed="8"/>
        <rFont val="Calibri"/>
        <family val="2"/>
      </rPr>
      <t>Domeniul de ierarhizare</t>
    </r>
    <r>
      <rPr>
        <sz val="11"/>
        <color theme="1"/>
        <rFont val="Calibri"/>
        <family val="2"/>
      </rPr>
      <t>: …</t>
    </r>
  </si>
  <si>
    <r>
      <rPr>
        <b/>
        <sz val="11"/>
        <color indexed="8"/>
        <rFont val="Calibri"/>
        <family val="2"/>
      </rPr>
      <t>Programul de studii</t>
    </r>
    <r>
      <rPr>
        <sz val="11"/>
        <color theme="1"/>
        <rFont val="Calibri"/>
        <family val="2"/>
      </rPr>
      <t>: ... (XXX)</t>
    </r>
  </si>
  <si>
    <r>
      <rPr>
        <b/>
        <sz val="11"/>
        <color indexed="8"/>
        <rFont val="Calibri"/>
        <family val="2"/>
      </rPr>
      <t>Durata studiilor</t>
    </r>
    <r>
      <rPr>
        <sz val="11"/>
        <color theme="1"/>
        <rFont val="Calibri"/>
        <family val="2"/>
      </rPr>
      <t xml:space="preserve"> : …</t>
    </r>
  </si>
  <si>
    <r>
      <rPr>
        <b/>
        <sz val="11"/>
        <color indexed="8"/>
        <rFont val="Calibri"/>
        <family val="2"/>
      </rPr>
      <t>Forma de învăţământ</t>
    </r>
    <r>
      <rPr>
        <sz val="11"/>
        <color theme="1"/>
        <rFont val="Calibri"/>
        <family val="2"/>
      </rPr>
      <t> : …</t>
    </r>
  </si>
  <si>
    <r>
      <t xml:space="preserve">PLAN DE ÎNVĂŢĂMÂNT  – Anul III </t>
    </r>
    <r>
      <rPr>
        <b/>
        <sz val="11"/>
        <rFont val="Calibri"/>
        <family val="2"/>
      </rPr>
      <t>(2017-2018)</t>
    </r>
  </si>
  <si>
    <t>■  de aprofundare (A)</t>
  </si>
  <si>
    <t>■  de sinteza (S)</t>
  </si>
  <si>
    <t>■  de cunoastere (C)</t>
  </si>
  <si>
    <t>Discipline de aprofundare, de sinteza si de cunoastere</t>
  </si>
  <si>
    <t>A
S
C</t>
  </si>
  <si>
    <t>A</t>
  </si>
  <si>
    <t>OB</t>
  </si>
  <si>
    <t>E</t>
  </si>
  <si>
    <t>S</t>
  </si>
  <si>
    <t>C</t>
  </si>
  <si>
    <t>INDICATOR</t>
  </si>
  <si>
    <t>Nivel</t>
  </si>
  <si>
    <t>Durata programelor de master</t>
  </si>
  <si>
    <t>Durata unui semestru de activitate didactică</t>
  </si>
  <si>
    <t>Numărul de ore de activitate didactică pe săptămână</t>
  </si>
  <si>
    <t>Min.</t>
  </si>
  <si>
    <t>Max.</t>
  </si>
  <si>
    <t>2 ani = 4 semestre</t>
  </si>
  <si>
    <t>14 săptămâni</t>
  </si>
  <si>
    <t>Numărul de credite obligatorii pe semestru</t>
  </si>
  <si>
    <t>30 ECTS</t>
  </si>
  <si>
    <t>Numărul total de credite obligatorii</t>
  </si>
  <si>
    <t>120 ECTS</t>
  </si>
  <si>
    <t>Numărul de credite alocate pentru practica de specialitate</t>
  </si>
  <si>
    <t>Durata pentru elaborarea lucrării de disertație</t>
  </si>
  <si>
    <t>Numărul de credite alocate pentru promovarea lucrării de disertație</t>
  </si>
  <si>
    <t>10 ECTS</t>
  </si>
  <si>
    <t>50% din total evaluări</t>
  </si>
  <si>
    <t>Numărul de săptămâni pentru sesiunile de examene pe semestru</t>
  </si>
  <si>
    <t>Numărul de săptămâni pentru sesiunile de restanțe</t>
  </si>
  <si>
    <t>Numărul maxim de studenți pe serie</t>
  </si>
  <si>
    <t>Numărul minim de ore pentru disciplina "Etică și Integritate Academică"</t>
  </si>
  <si>
    <t>Nr.
crt.</t>
  </si>
  <si>
    <t>Centralizator al indicatorilor 
privind organizarea procesului de învățământ la programele de master</t>
  </si>
  <si>
    <t>Valoarea calculată</t>
  </si>
  <si>
    <t>Numărul minim de examene pe semestru %</t>
  </si>
  <si>
    <t>SITUAȚIE RECAPITULATIVĂ</t>
  </si>
  <si>
    <t>anul universitar 2018-2019</t>
  </si>
  <si>
    <r>
      <t xml:space="preserve">PLAN DE ÎNVĂŢĂMÂNT  – Anul I </t>
    </r>
    <r>
      <rPr>
        <b/>
        <sz val="11"/>
        <rFont val="Calibri"/>
        <family val="2"/>
      </rPr>
      <t>(2018-2019)</t>
    </r>
  </si>
  <si>
    <r>
      <t xml:space="preserve">PLAN DE ÎNVĂŢĂMÂNT  – Anul II </t>
    </r>
    <r>
      <rPr>
        <b/>
        <sz val="11"/>
        <rFont val="Calibri"/>
        <family val="2"/>
      </rPr>
      <t>(2019-2020)</t>
    </r>
  </si>
  <si>
    <t>OP</t>
  </si>
  <si>
    <t>A/R</t>
  </si>
  <si>
    <t>Facultatea de EDUCAŢIE FIZICĂ ŞI SPORT</t>
  </si>
  <si>
    <t>Departamentul: TEORIE ŞI METODICĂ A ACTIVITĂŢILOR MOTRICE  (D05)</t>
  </si>
  <si>
    <t>Domeniul de ierarhizare: EDUCAŢIE FIZICĂ ŞI SPORT</t>
  </si>
  <si>
    <t>Durata studiilor : 2 ani</t>
  </si>
  <si>
    <t>Forma de învăţământ : ZI</t>
  </si>
  <si>
    <t>Numărul minim de discipline pe semestru</t>
  </si>
  <si>
    <t>Durata practicii de specialitate</t>
  </si>
  <si>
    <t>4 ECTS</t>
  </si>
  <si>
    <t>Raportul dintre numărul orelor de curs și cele aplicative (seminare, laboratoare, proiecte, stagii de practică)</t>
  </si>
  <si>
    <t>Echivalența în ore a unui credit ECTS</t>
  </si>
  <si>
    <t>25 ore</t>
  </si>
  <si>
    <t>3 săptămâni</t>
  </si>
  <si>
    <t>1 săptămână</t>
  </si>
  <si>
    <t>Numărul maxim de studenți pe grupă/activitate de seminar</t>
  </si>
  <si>
    <t>Numărul maxim de studenți pe grupă/grupa de practică</t>
  </si>
  <si>
    <t>Numărul maxim de studenți pe grupă/activitate de lucrări practice</t>
  </si>
  <si>
    <t>Numărul de credite alocate unei discipline</t>
  </si>
  <si>
    <t>Min. 2 ECTS</t>
  </si>
  <si>
    <t>56 ore</t>
  </si>
  <si>
    <t>Numărul de ore de activitate organizată pentru întregul ciclu al studiilor de master</t>
  </si>
  <si>
    <t>Min. 4</t>
  </si>
  <si>
    <t>Etică și integritate academică</t>
  </si>
  <si>
    <t>* La acestea se adaugă și stagiile activității practice de specialitate.</t>
  </si>
  <si>
    <t>1008*</t>
  </si>
  <si>
    <t>Legislaţie sportivă</t>
  </si>
  <si>
    <t>D05PSM101</t>
  </si>
  <si>
    <t>Biochimia efortului</t>
  </si>
  <si>
    <t>D05PSM102</t>
  </si>
  <si>
    <t>Metodologia cercetării performanţei sportive</t>
  </si>
  <si>
    <t>D05PSM103</t>
  </si>
  <si>
    <t>Diagnoza şi prognoza performanţei sportive</t>
  </si>
  <si>
    <t>D05PSM106</t>
  </si>
  <si>
    <t>Stagiu de practică sportivă (juniori IV şi III)</t>
  </si>
  <si>
    <t>D05PSM111</t>
  </si>
  <si>
    <t>Teorie şi practică în sportul de performanţă (A, G, H, F, V, B, TM, DS, J)</t>
  </si>
  <si>
    <t>D05PSM107/207</t>
  </si>
  <si>
    <t>Evaluarea performanţei sportive</t>
  </si>
  <si>
    <t>D05PSM204</t>
  </si>
  <si>
    <t>Orientări metodologice moderne în antrenamentul sportiv</t>
  </si>
  <si>
    <t>D05PSM205</t>
  </si>
  <si>
    <t>Refacere complexă postefort</t>
  </si>
  <si>
    <t>D05PSM208</t>
  </si>
  <si>
    <t>Nutriţie/ doping în sport</t>
  </si>
  <si>
    <t>D05PSM209</t>
  </si>
  <si>
    <t>Antrenorul, coach-ul şi performanţa în sport</t>
  </si>
  <si>
    <t>D05PSM210</t>
  </si>
  <si>
    <t>Stagiu de practică sportivă (juniorilor II şi I)</t>
  </si>
  <si>
    <t>D05PSM212</t>
  </si>
  <si>
    <t>Programul de studii: PERFORMANŢĂ ÎN SPORT (PS)</t>
  </si>
  <si>
    <t>D05PSM316</t>
  </si>
  <si>
    <t xml:space="preserve">Capacitatea de performanţă </t>
  </si>
  <si>
    <t>D05PSM317</t>
  </si>
  <si>
    <t>Teoria competiţiei</t>
  </si>
  <si>
    <t>D05PSM318</t>
  </si>
  <si>
    <t>Echipamente, instalații și materiale sportive</t>
  </si>
  <si>
    <t>D05PSM321</t>
  </si>
  <si>
    <t>Strategii de realizare a programelor de pregătire în sportul de performanță</t>
  </si>
  <si>
    <t>D05PSM322</t>
  </si>
  <si>
    <t>Stagiu de practică sportivă în centre de pregătire</t>
  </si>
  <si>
    <t>D05PSM324</t>
  </si>
  <si>
    <t>Teorie şi practică în sportul de înaltă performanţă (A, G, H, F, V, B, TM, DS, J)</t>
  </si>
  <si>
    <t>D05PSM320/420</t>
  </si>
  <si>
    <t>Dirijarea efortului în antrenamentul sportiv</t>
  </si>
  <si>
    <t>D05PSM413</t>
  </si>
  <si>
    <t>Diminuarea solicitărilor în antrenamentul sportiv</t>
  </si>
  <si>
    <t>D05PSM415</t>
  </si>
  <si>
    <t>Organizarea şi conducerea structurilor sportive</t>
  </si>
  <si>
    <t>D05PSM419</t>
  </si>
  <si>
    <t>Pregătirea psihică a sportivilor</t>
  </si>
  <si>
    <t>D05PSM423</t>
  </si>
  <si>
    <t>D05PSM425</t>
  </si>
  <si>
    <r>
      <rPr>
        <b/>
        <sz val="12"/>
        <rFont val="Arial"/>
        <family val="2"/>
      </rPr>
      <t>Programul de studii</t>
    </r>
    <r>
      <rPr>
        <sz val="12"/>
        <rFont val="Arial"/>
        <family val="2"/>
      </rPr>
      <t>: PERFORMANŢĂ ÎN SPORT (PS)</t>
    </r>
  </si>
  <si>
    <t>Stagiu de elaborare a lucrării de disertatie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</si>
</sst>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sz val="11"/>
      <color indexed="12"/>
      <name val="Calibri"/>
      <family val="2"/>
    </font>
    <font>
      <sz val="11"/>
      <color indexed="17"/>
      <name val="Calibri"/>
      <family val="2"/>
    </font>
    <font>
      <sz val="11"/>
      <color indexed="53"/>
      <name val="Calibri"/>
      <family val="2"/>
    </font>
    <font>
      <sz val="11"/>
      <color indexed="8"/>
      <name val="Calibri"/>
      <family val="2"/>
    </font>
    <font>
      <b/>
      <sz val="11"/>
      <color rgb="FF00B050"/>
      <name val="Calibri"/>
      <family val="2"/>
    </font>
    <font>
      <b/>
      <sz val="11"/>
      <color rgb="FF00B000"/>
      <name val="Calibri"/>
      <family val="2"/>
    </font>
    <font>
      <b/>
      <sz val="11"/>
      <color indexed="12"/>
      <name val="Calibri"/>
      <family val="2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rgb="FFFF0000"/>
      <name val="Calibri"/>
      <family val="2"/>
    </font>
    <font>
      <b/>
      <sz val="11"/>
      <color rgb="FF0000FF"/>
      <name val="Calibri"/>
      <family val="2"/>
    </font>
    <font>
      <b/>
      <sz val="11"/>
      <color rgb="FF008000"/>
      <name val="Calibri"/>
      <family val="2"/>
    </font>
    <font>
      <b/>
      <sz val="11"/>
      <color rgb="FFFF6600"/>
      <name val="Calibri"/>
      <family val="2"/>
    </font>
    <font>
      <b/>
      <sz val="11"/>
      <color theme="1"/>
      <name val="Calibri"/>
      <family val="2"/>
    </font>
    <font>
      <b/>
      <sz val="11"/>
      <color rgb="FF00B0F0"/>
      <name val="Calibri"/>
      <family val="2"/>
    </font>
    <font>
      <sz val="11"/>
      <color rgb="FF008000"/>
      <name val="Calibri"/>
      <family val="2"/>
    </font>
    <font>
      <sz val="11"/>
      <color rgb="FFFF6600"/>
      <name val="Calibri"/>
      <family val="2"/>
    </font>
    <font>
      <sz val="11"/>
      <color rgb="FF0000FF"/>
      <name val="Calibri"/>
      <family val="2"/>
    </font>
    <font>
      <b/>
      <sz val="11"/>
      <color indexed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sz val="11"/>
      <color indexed="1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3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color indexed="1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rgb="FF00B050"/>
      <name val="Calibri"/>
      <family val="2"/>
      <charset val="238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399975585192419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5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5" borderId="10" xfId="0" applyFont="1" applyFill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7" fillId="0" borderId="4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7" fillId="5" borderId="8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2" fillId="5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" fontId="15" fillId="2" borderId="2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5" borderId="9" xfId="0" applyFont="1" applyFill="1" applyBorder="1" applyAlignment="1">
      <alignment vertical="center" wrapText="1"/>
    </xf>
    <xf numFmtId="0" fontId="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0" fontId="5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44" xfId="0" applyFont="1" applyBorder="1" applyAlignment="1">
      <alignment wrapText="1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46" xfId="0" applyFont="1" applyBorder="1" applyAlignment="1">
      <alignment wrapText="1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4" fillId="4" borderId="9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22" fillId="4" borderId="10" xfId="0" applyFont="1" applyFill="1" applyBorder="1" applyAlignment="1">
      <alignment horizontal="center"/>
    </xf>
    <xf numFmtId="0" fontId="22" fillId="4" borderId="11" xfId="0" applyFont="1" applyFill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5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0" fontId="5" fillId="0" borderId="0" xfId="0" applyFont="1" applyAlignment="1"/>
    <xf numFmtId="0" fontId="21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" fontId="19" fillId="2" borderId="2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23" fillId="5" borderId="10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1" fillId="4" borderId="10" xfId="0" applyFont="1" applyFill="1" applyBorder="1" applyAlignment="1">
      <alignment vertical="center" shrinkToFit="1"/>
    </xf>
    <xf numFmtId="0" fontId="25" fillId="4" borderId="10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5" fillId="0" borderId="47" xfId="0" applyFont="1" applyBorder="1" applyAlignment="1">
      <alignment wrapText="1"/>
    </xf>
    <xf numFmtId="0" fontId="5" fillId="0" borderId="48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top"/>
    </xf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33" xfId="0" applyFont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5" fillId="0" borderId="23" xfId="0" applyFont="1" applyBorder="1" applyAlignment="1">
      <alignment wrapText="1"/>
    </xf>
    <xf numFmtId="0" fontId="11" fillId="0" borderId="16" xfId="0" applyFont="1" applyBorder="1" applyAlignment="1">
      <alignment horizontal="center"/>
    </xf>
    <xf numFmtId="0" fontId="5" fillId="0" borderId="24" xfId="0" applyFont="1" applyBorder="1" applyAlignment="1">
      <alignment wrapText="1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3" fillId="4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1" fillId="0" borderId="49" xfId="0" applyFont="1" applyFill="1" applyBorder="1" applyAlignment="1">
      <alignment vertical="center" wrapText="1"/>
    </xf>
    <xf numFmtId="0" fontId="5" fillId="0" borderId="49" xfId="0" applyFont="1" applyBorder="1" applyAlignment="1"/>
    <xf numFmtId="0" fontId="21" fillId="0" borderId="49" xfId="0" applyFont="1" applyBorder="1" applyAlignment="1">
      <alignment horizontal="center"/>
    </xf>
    <xf numFmtId="0" fontId="21" fillId="0" borderId="49" xfId="0" applyFont="1" applyBorder="1" applyAlignment="1">
      <alignment wrapText="1"/>
    </xf>
    <xf numFmtId="0" fontId="5" fillId="0" borderId="49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38" fillId="0" borderId="0" xfId="0" applyFont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21" fillId="4" borderId="9" xfId="0" applyFont="1" applyFill="1" applyBorder="1" applyAlignment="1">
      <alignment vertical="center" wrapText="1"/>
    </xf>
    <xf numFmtId="0" fontId="0" fillId="0" borderId="16" xfId="0" applyFill="1" applyBorder="1" applyAlignment="1">
      <alignment horizontal="center" vertical="center"/>
    </xf>
    <xf numFmtId="2" fontId="36" fillId="0" borderId="18" xfId="0" applyNumberFormat="1" applyFont="1" applyBorder="1" applyAlignment="1">
      <alignment horizontal="center" vertical="center"/>
    </xf>
    <xf numFmtId="0" fontId="39" fillId="0" borderId="0" xfId="0" applyFont="1" applyProtection="1">
      <protection locked="0"/>
    </xf>
    <xf numFmtId="0" fontId="39" fillId="0" borderId="0" xfId="0" applyFont="1" applyAlignment="1" applyProtection="1">
      <alignment horizontal="right"/>
      <protection locked="0"/>
    </xf>
    <xf numFmtId="0" fontId="41" fillId="0" borderId="4" xfId="0" applyFont="1" applyBorder="1" applyAlignment="1" applyProtection="1">
      <alignment horizontal="center" vertical="center"/>
      <protection locked="0"/>
    </xf>
    <xf numFmtId="0" fontId="39" fillId="0" borderId="6" xfId="0" applyFont="1" applyFill="1" applyBorder="1" applyAlignment="1" applyProtection="1">
      <alignment vertical="center"/>
      <protection locked="0"/>
    </xf>
    <xf numFmtId="0" fontId="39" fillId="0" borderId="30" xfId="0" applyFont="1" applyFill="1" applyBorder="1" applyAlignment="1" applyProtection="1">
      <alignment horizontal="right" vertical="center"/>
      <protection locked="0"/>
    </xf>
    <xf numFmtId="0" fontId="39" fillId="0" borderId="6" xfId="0" applyFont="1" applyFill="1" applyBorder="1" applyAlignment="1" applyProtection="1">
      <alignment horizontal="right" vertical="center"/>
      <protection locked="0"/>
    </xf>
    <xf numFmtId="0" fontId="39" fillId="0" borderId="6" xfId="0" applyFont="1" applyBorder="1" applyAlignment="1" applyProtection="1">
      <alignment horizontal="left" vertical="center" wrapText="1"/>
      <protection locked="0"/>
    </xf>
    <xf numFmtId="0" fontId="43" fillId="0" borderId="0" xfId="0" applyFont="1" applyAlignment="1" applyProtection="1">
      <alignment horizontal="center" wrapText="1"/>
      <protection locked="0"/>
    </xf>
    <xf numFmtId="0" fontId="43" fillId="6" borderId="6" xfId="0" applyFont="1" applyFill="1" applyBorder="1" applyAlignment="1" applyProtection="1">
      <alignment horizontal="center" vertical="center" wrapText="1"/>
      <protection locked="0"/>
    </xf>
    <xf numFmtId="0" fontId="43" fillId="6" borderId="1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Protection="1">
      <protection locked="0"/>
    </xf>
    <xf numFmtId="0" fontId="39" fillId="0" borderId="0" xfId="0" applyFont="1" applyFill="1" applyAlignment="1" applyProtection="1">
      <alignment horizontal="right"/>
      <protection locked="0"/>
    </xf>
    <xf numFmtId="0" fontId="39" fillId="0" borderId="5" xfId="0" applyFont="1" applyBorder="1" applyAlignment="1" applyProtection="1">
      <alignment vertical="center" wrapText="1"/>
      <protection locked="0"/>
    </xf>
    <xf numFmtId="0" fontId="43" fillId="6" borderId="5" xfId="0" applyFont="1" applyFill="1" applyBorder="1" applyAlignment="1" applyProtection="1">
      <alignment horizontal="center" vertical="center" wrapText="1"/>
      <protection locked="0"/>
    </xf>
    <xf numFmtId="0" fontId="39" fillId="0" borderId="6" xfId="0" applyFont="1" applyBorder="1" applyAlignment="1" applyProtection="1">
      <alignment vertical="center" wrapText="1"/>
      <protection locked="0"/>
    </xf>
    <xf numFmtId="2" fontId="42" fillId="4" borderId="6" xfId="0" applyNumberFormat="1" applyFont="1" applyFill="1" applyBorder="1" applyAlignment="1" applyProtection="1">
      <alignment horizontal="center" vertical="center" wrapText="1"/>
    </xf>
    <xf numFmtId="1" fontId="42" fillId="4" borderId="6" xfId="0" applyNumberFormat="1" applyFont="1" applyFill="1" applyBorder="1" applyAlignment="1" applyProtection="1">
      <alignment horizontal="center" vertical="center" wrapText="1"/>
    </xf>
    <xf numFmtId="0" fontId="42" fillId="4" borderId="6" xfId="0" applyFont="1" applyFill="1" applyBorder="1" applyAlignment="1" applyProtection="1">
      <alignment horizontal="center" vertical="center" wrapText="1"/>
    </xf>
    <xf numFmtId="1" fontId="43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Alignment="1" applyProtection="1">
      <alignment vertical="center"/>
    </xf>
    <xf numFmtId="0" fontId="43" fillId="0" borderId="0" xfId="0" applyFont="1" applyAlignment="1" applyProtection="1">
      <alignment vertical="center" wrapText="1"/>
    </xf>
    <xf numFmtId="0" fontId="43" fillId="0" borderId="0" xfId="0" applyFont="1" applyFill="1" applyAlignment="1" applyProtection="1">
      <alignment vertical="center"/>
    </xf>
    <xf numFmtId="2" fontId="43" fillId="0" borderId="0" xfId="0" applyNumberFormat="1" applyFont="1" applyFill="1" applyAlignment="1" applyProtection="1">
      <alignment vertical="center"/>
    </xf>
    <xf numFmtId="0" fontId="0" fillId="0" borderId="14" xfId="0" applyBorder="1" applyAlignment="1">
      <alignment horizontal="center" vertical="center" wrapText="1"/>
    </xf>
    <xf numFmtId="0" fontId="43" fillId="6" borderId="40" xfId="0" applyFont="1" applyFill="1" applyBorder="1" applyAlignment="1" applyProtection="1">
      <alignment horizontal="center" vertical="center" wrapText="1"/>
      <protection locked="0"/>
    </xf>
    <xf numFmtId="0" fontId="39" fillId="0" borderId="23" xfId="0" applyFont="1" applyBorder="1" applyAlignment="1" applyProtection="1">
      <alignment horizontal="right" vertical="center"/>
      <protection locked="0"/>
    </xf>
    <xf numFmtId="0" fontId="39" fillId="0" borderId="0" xfId="0" applyFont="1" applyAlignment="1" applyProtection="1">
      <alignment wrapText="1"/>
      <protection locked="0"/>
    </xf>
    <xf numFmtId="0" fontId="45" fillId="0" borderId="0" xfId="0" applyFont="1" applyProtection="1">
      <protection locked="0"/>
    </xf>
    <xf numFmtId="0" fontId="27" fillId="4" borderId="8" xfId="0" applyFont="1" applyFill="1" applyBorder="1" applyAlignment="1" applyProtection="1">
      <alignment horizontal="center" vertical="center" wrapText="1" readingOrder="1"/>
      <protection locked="0"/>
    </xf>
    <xf numFmtId="0" fontId="29" fillId="4" borderId="8" xfId="0" applyFont="1" applyFill="1" applyBorder="1" applyAlignment="1" applyProtection="1">
      <alignment horizontal="center" vertical="center" wrapText="1" readingOrder="1"/>
      <protection locked="0"/>
    </xf>
    <xf numFmtId="1" fontId="2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38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30" fillId="0" borderId="0" xfId="0" applyFont="1" applyAlignment="1" applyProtection="1">
      <alignment horizontal="center"/>
      <protection locked="0"/>
    </xf>
    <xf numFmtId="0" fontId="30" fillId="2" borderId="8" xfId="0" applyFont="1" applyFill="1" applyBorder="1" applyAlignment="1" applyProtection="1">
      <alignment horizontal="center" vertical="center" wrapText="1"/>
      <protection locked="0"/>
    </xf>
    <xf numFmtId="0" fontId="30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4" borderId="5" xfId="0" applyFont="1" applyFill="1" applyBorder="1" applyAlignment="1" applyProtection="1">
      <alignment vertical="center" wrapText="1"/>
      <protection locked="0"/>
    </xf>
    <xf numFmtId="1" fontId="0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3" xfId="0" applyNumberFormat="1" applyFont="1" applyBorder="1" applyAlignment="1" applyProtection="1">
      <alignment horizontal="center" vertical="center" wrapText="1"/>
      <protection locked="0"/>
    </xf>
    <xf numFmtId="1" fontId="0" fillId="0" borderId="15" xfId="0" applyNumberFormat="1" applyFont="1" applyBorder="1" applyAlignment="1" applyProtection="1">
      <alignment horizontal="center" vertical="center" wrapText="1"/>
      <protection locked="0"/>
    </xf>
    <xf numFmtId="2" fontId="28" fillId="4" borderId="22" xfId="0" applyNumberFormat="1" applyFont="1" applyFill="1" applyBorder="1" applyAlignment="1" applyProtection="1">
      <alignment horizontal="right" vertical="center" wrapText="1"/>
      <protection locked="0"/>
    </xf>
    <xf numFmtId="2" fontId="31" fillId="4" borderId="29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Border="1" applyAlignment="1" applyProtection="1">
      <alignment horizontal="center" vertical="center" wrapText="1"/>
      <protection locked="0"/>
    </xf>
    <xf numFmtId="2" fontId="0" fillId="0" borderId="0" xfId="0" applyNumberFormat="1" applyFont="1" applyBorder="1" applyAlignment="1" applyProtection="1">
      <alignment horizontal="center" vertical="center" wrapText="1"/>
      <protection locked="0"/>
    </xf>
    <xf numFmtId="0" fontId="0" fillId="4" borderId="6" xfId="0" applyFont="1" applyFill="1" applyBorder="1" applyAlignment="1" applyProtection="1">
      <alignment vertical="center" wrapText="1"/>
      <protection locked="0"/>
    </xf>
    <xf numFmtId="1" fontId="0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6" xfId="0" applyNumberFormat="1" applyFont="1" applyBorder="1" applyAlignment="1" applyProtection="1">
      <alignment horizontal="center" vertical="center" wrapText="1"/>
      <protection locked="0"/>
    </xf>
    <xf numFmtId="1" fontId="0" fillId="0" borderId="18" xfId="0" applyNumberFormat="1" applyFont="1" applyBorder="1" applyAlignment="1" applyProtection="1">
      <alignment horizontal="center" vertical="center" wrapText="1"/>
      <protection locked="0"/>
    </xf>
    <xf numFmtId="2" fontId="28" fillId="4" borderId="23" xfId="0" applyNumberFormat="1" applyFont="1" applyFill="1" applyBorder="1" applyAlignment="1" applyProtection="1">
      <alignment horizontal="right" vertical="center" wrapText="1"/>
      <protection locked="0"/>
    </xf>
    <xf numFmtId="2" fontId="31" fillId="4" borderId="3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Protection="1">
      <protection locked="0"/>
    </xf>
    <xf numFmtId="0" fontId="0" fillId="4" borderId="12" xfId="0" applyFont="1" applyFill="1" applyBorder="1" applyAlignment="1" applyProtection="1">
      <alignment vertical="center" wrapText="1"/>
      <protection locked="0"/>
    </xf>
    <xf numFmtId="1" fontId="0" fillId="4" borderId="12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19" xfId="0" applyNumberFormat="1" applyFont="1" applyBorder="1" applyAlignment="1" applyProtection="1">
      <alignment horizontal="center" vertical="center" wrapText="1"/>
      <protection locked="0"/>
    </xf>
    <xf numFmtId="1" fontId="0" fillId="0" borderId="21" xfId="0" applyNumberFormat="1" applyFont="1" applyBorder="1" applyAlignment="1" applyProtection="1">
      <alignment horizontal="center" vertical="center" wrapText="1"/>
      <protection locked="0"/>
    </xf>
    <xf numFmtId="2" fontId="28" fillId="4" borderId="27" xfId="0" applyNumberFormat="1" applyFont="1" applyFill="1" applyBorder="1" applyAlignment="1" applyProtection="1">
      <alignment horizontal="right" vertical="center" wrapText="1"/>
      <protection locked="0"/>
    </xf>
    <xf numFmtId="2" fontId="31" fillId="4" borderId="28" xfId="0" applyNumberFormat="1" applyFont="1" applyFill="1" applyBorder="1" applyAlignment="1" applyProtection="1">
      <alignment horizontal="left" vertical="center" wrapText="1"/>
      <protection locked="0"/>
    </xf>
    <xf numFmtId="0" fontId="0" fillId="4" borderId="9" xfId="0" applyFont="1" applyFill="1" applyBorder="1" applyProtection="1">
      <protection locked="0"/>
    </xf>
    <xf numFmtId="0" fontId="0" fillId="0" borderId="34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center"/>
      <protection locked="0"/>
    </xf>
    <xf numFmtId="2" fontId="30" fillId="0" borderId="0" xfId="0" applyNumberFormat="1" applyFont="1" applyBorder="1" applyAlignment="1" applyProtection="1">
      <alignment horizontal="center"/>
      <protection locked="0"/>
    </xf>
    <xf numFmtId="0" fontId="30" fillId="0" borderId="0" xfId="0" applyFont="1" applyProtection="1">
      <protection locked="0"/>
    </xf>
    <xf numFmtId="0" fontId="0" fillId="4" borderId="6" xfId="0" applyFont="1" applyFill="1" applyBorder="1" applyAlignment="1" applyProtection="1">
      <alignment horizontal="center" vertical="center"/>
      <protection locked="0"/>
    </xf>
    <xf numFmtId="1" fontId="0" fillId="4" borderId="6" xfId="0" applyNumberFormat="1" applyFont="1" applyFill="1" applyBorder="1" applyAlignment="1" applyProtection="1">
      <alignment horizontal="center" vertical="center"/>
      <protection locked="0"/>
    </xf>
    <xf numFmtId="0" fontId="0" fillId="4" borderId="35" xfId="0" applyFont="1" applyFill="1" applyBorder="1" applyAlignment="1" applyProtection="1">
      <alignment vertical="center" wrapText="1"/>
      <protection locked="0"/>
    </xf>
    <xf numFmtId="1" fontId="0" fillId="4" borderId="36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37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Font="1" applyAlignment="1" applyProtection="1">
      <alignment horizontal="center"/>
      <protection locked="0"/>
    </xf>
    <xf numFmtId="0" fontId="26" fillId="0" borderId="0" xfId="0" applyFont="1" applyAlignment="1" applyProtection="1">
      <alignment wrapText="1"/>
      <protection locked="0"/>
    </xf>
    <xf numFmtId="0" fontId="30" fillId="2" borderId="0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 applyProtection="1">
      <alignment horizontal="center" vertical="center" wrapText="1"/>
      <protection locked="0"/>
    </xf>
    <xf numFmtId="0" fontId="31" fillId="2" borderId="0" xfId="0" applyFont="1" applyFill="1" applyBorder="1" applyAlignment="1" applyProtection="1">
      <alignment horizontal="center" vertical="center" wrapText="1"/>
      <protection locked="0"/>
    </xf>
    <xf numFmtId="1" fontId="0" fillId="4" borderId="22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3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/>
      <protection locked="0"/>
    </xf>
    <xf numFmtId="1" fontId="0" fillId="4" borderId="23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6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8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24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0" fillId="4" borderId="5" xfId="0" applyFont="1" applyFill="1" applyBorder="1" applyAlignment="1" applyProtection="1">
      <alignment horizontal="center" vertical="center"/>
      <protection locked="0"/>
    </xf>
    <xf numFmtId="0" fontId="0" fillId="4" borderId="12" xfId="0" applyFont="1" applyFill="1" applyBorder="1" applyAlignment="1" applyProtection="1">
      <alignment horizontal="center" vertical="center"/>
      <protection locked="0"/>
    </xf>
    <xf numFmtId="1" fontId="0" fillId="4" borderId="12" xfId="0" applyNumberFormat="1" applyFont="1" applyFill="1" applyBorder="1" applyAlignment="1" applyProtection="1">
      <alignment horizontal="center" vertical="center"/>
      <protection locked="0"/>
    </xf>
    <xf numFmtId="2" fontId="28" fillId="4" borderId="24" xfId="0" applyNumberFormat="1" applyFont="1" applyFill="1" applyBorder="1" applyAlignment="1" applyProtection="1">
      <alignment horizontal="right" vertical="center" wrapText="1"/>
      <protection locked="0"/>
    </xf>
    <xf numFmtId="2" fontId="31" fillId="4" borderId="31" xfId="0" applyNumberFormat="1" applyFont="1" applyFill="1" applyBorder="1" applyAlignment="1" applyProtection="1">
      <alignment horizontal="left" vertical="center" wrapText="1"/>
      <protection locked="0"/>
    </xf>
    <xf numFmtId="2" fontId="0" fillId="0" borderId="0" xfId="0" applyNumberFormat="1" applyFont="1" applyProtection="1">
      <protection locked="0"/>
    </xf>
    <xf numFmtId="1" fontId="46" fillId="4" borderId="8" xfId="0" applyNumberFormat="1" applyFont="1" applyFill="1" applyBorder="1" applyAlignment="1" applyProtection="1">
      <alignment horizontal="center" vertical="center" wrapText="1"/>
    </xf>
    <xf numFmtId="0" fontId="0" fillId="4" borderId="5" xfId="0" applyFont="1" applyFill="1" applyBorder="1" applyAlignment="1" applyProtection="1">
      <alignment vertical="center" wrapText="1"/>
    </xf>
    <xf numFmtId="1" fontId="0" fillId="4" borderId="5" xfId="0" applyNumberFormat="1" applyFont="1" applyFill="1" applyBorder="1" applyAlignment="1" applyProtection="1">
      <alignment horizontal="center" vertical="center" wrapText="1"/>
    </xf>
    <xf numFmtId="2" fontId="0" fillId="4" borderId="22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vertical="center" wrapText="1"/>
    </xf>
    <xf numFmtId="1" fontId="0" fillId="4" borderId="6" xfId="0" applyNumberFormat="1" applyFont="1" applyFill="1" applyBorder="1" applyAlignment="1" applyProtection="1">
      <alignment horizontal="center" vertical="center" wrapText="1"/>
    </xf>
    <xf numFmtId="2" fontId="0" fillId="4" borderId="23" xfId="0" applyNumberFormat="1" applyFont="1" applyFill="1" applyBorder="1" applyAlignment="1" applyProtection="1">
      <alignment horizontal="center" vertical="center" wrapText="1"/>
    </xf>
    <xf numFmtId="0" fontId="0" fillId="4" borderId="12" xfId="0" applyFont="1" applyFill="1" applyBorder="1" applyAlignment="1" applyProtection="1">
      <alignment vertical="center" wrapText="1"/>
    </xf>
    <xf numFmtId="1" fontId="0" fillId="4" borderId="12" xfId="0" applyNumberFormat="1" applyFont="1" applyFill="1" applyBorder="1" applyAlignment="1" applyProtection="1">
      <alignment horizontal="center" vertical="center" wrapText="1"/>
    </xf>
    <xf numFmtId="2" fontId="0" fillId="4" borderId="24" xfId="0" applyNumberFormat="1" applyFont="1" applyFill="1" applyBorder="1" applyAlignment="1" applyProtection="1">
      <alignment horizontal="center" vertical="center" wrapText="1"/>
    </xf>
    <xf numFmtId="0" fontId="29" fillId="4" borderId="8" xfId="0" applyFont="1" applyFill="1" applyBorder="1" applyAlignment="1" applyProtection="1">
      <alignment horizontal="center" wrapText="1"/>
    </xf>
    <xf numFmtId="1" fontId="28" fillId="4" borderId="8" xfId="0" applyNumberFormat="1" applyFont="1" applyFill="1" applyBorder="1" applyAlignment="1" applyProtection="1">
      <alignment horizontal="center" vertical="center"/>
    </xf>
    <xf numFmtId="2" fontId="0" fillId="4" borderId="8" xfId="0" applyNumberFormat="1" applyFont="1" applyFill="1" applyBorder="1" applyAlignment="1" applyProtection="1">
      <alignment horizontal="center" vertical="center"/>
    </xf>
    <xf numFmtId="1" fontId="31" fillId="0" borderId="8" xfId="0" applyNumberFormat="1" applyFont="1" applyBorder="1" applyAlignment="1" applyProtection="1">
      <alignment horizontal="center"/>
    </xf>
    <xf numFmtId="0" fontId="28" fillId="4" borderId="10" xfId="0" applyFont="1" applyFill="1" applyBorder="1" applyAlignment="1" applyProtection="1">
      <alignment horizontal="center" vertical="center" wrapText="1"/>
    </xf>
    <xf numFmtId="0" fontId="31" fillId="4" borderId="11" xfId="0" applyFont="1" applyFill="1" applyBorder="1" applyAlignment="1" applyProtection="1">
      <alignment horizontal="center" vertical="center" wrapText="1"/>
    </xf>
    <xf numFmtId="2" fontId="28" fillId="4" borderId="22" xfId="0" applyNumberFormat="1" applyFont="1" applyFill="1" applyBorder="1" applyAlignment="1" applyProtection="1">
      <alignment horizontal="right" vertical="center" wrapText="1"/>
    </xf>
    <xf numFmtId="2" fontId="31" fillId="4" borderId="29" xfId="0" applyNumberFormat="1" applyFont="1" applyFill="1" applyBorder="1" applyAlignment="1" applyProtection="1">
      <alignment horizontal="left" vertical="center" wrapText="1"/>
    </xf>
    <xf numFmtId="2" fontId="28" fillId="4" borderId="23" xfId="0" applyNumberFormat="1" applyFont="1" applyFill="1" applyBorder="1" applyAlignment="1" applyProtection="1">
      <alignment horizontal="right" vertical="center" wrapText="1"/>
    </xf>
    <xf numFmtId="2" fontId="31" fillId="4" borderId="30" xfId="0" applyNumberFormat="1" applyFont="1" applyFill="1" applyBorder="1" applyAlignment="1" applyProtection="1">
      <alignment horizontal="left" vertical="center" wrapText="1"/>
    </xf>
    <xf numFmtId="2" fontId="28" fillId="4" borderId="27" xfId="0" applyNumberFormat="1" applyFont="1" applyFill="1" applyBorder="1" applyAlignment="1" applyProtection="1">
      <alignment horizontal="right" vertical="center" wrapText="1"/>
    </xf>
    <xf numFmtId="2" fontId="31" fillId="4" borderId="28" xfId="0" applyNumberFormat="1" applyFont="1" applyFill="1" applyBorder="1" applyAlignment="1" applyProtection="1">
      <alignment horizontal="left" vertical="center" wrapText="1"/>
    </xf>
    <xf numFmtId="2" fontId="28" fillId="4" borderId="9" xfId="0" applyNumberFormat="1" applyFont="1" applyFill="1" applyBorder="1" applyAlignment="1" applyProtection="1">
      <alignment horizontal="right" vertical="center" wrapText="1"/>
    </xf>
    <xf numFmtId="2" fontId="31" fillId="4" borderId="11" xfId="0" applyNumberFormat="1" applyFont="1" applyFill="1" applyBorder="1" applyAlignment="1" applyProtection="1">
      <alignment horizontal="left" vertical="center" wrapText="1"/>
    </xf>
    <xf numFmtId="0" fontId="0" fillId="4" borderId="6" xfId="0" applyFont="1" applyFill="1" applyBorder="1" applyAlignment="1" applyProtection="1">
      <alignment horizontal="center" vertical="center"/>
    </xf>
    <xf numFmtId="2" fontId="0" fillId="4" borderId="6" xfId="0" applyNumberFormat="1" applyFont="1" applyFill="1" applyBorder="1" applyAlignment="1" applyProtection="1">
      <alignment horizontal="center" vertical="center" wrapText="1"/>
    </xf>
    <xf numFmtId="1" fontId="0" fillId="4" borderId="6" xfId="0" applyNumberFormat="1" applyFont="1" applyFill="1" applyBorder="1" applyAlignment="1" applyProtection="1">
      <alignment horizontal="center" vertical="center"/>
    </xf>
    <xf numFmtId="2" fontId="0" fillId="4" borderId="6" xfId="0" applyNumberFormat="1" applyFont="1" applyFill="1" applyBorder="1" applyAlignment="1" applyProtection="1">
      <alignment horizontal="center" vertical="center"/>
    </xf>
    <xf numFmtId="0" fontId="29" fillId="4" borderId="35" xfId="0" applyFont="1" applyFill="1" applyBorder="1" applyAlignment="1" applyProtection="1">
      <alignment horizontal="center" vertical="center" wrapText="1"/>
    </xf>
    <xf numFmtId="1" fontId="28" fillId="4" borderId="35" xfId="0" applyNumberFormat="1" applyFont="1" applyFill="1" applyBorder="1" applyAlignment="1" applyProtection="1">
      <alignment horizontal="center" vertical="center"/>
    </xf>
    <xf numFmtId="2" fontId="0" fillId="4" borderId="35" xfId="0" applyNumberFormat="1" applyFont="1" applyFill="1" applyBorder="1" applyAlignment="1" applyProtection="1">
      <alignment horizontal="center" vertical="center"/>
    </xf>
    <xf numFmtId="2" fontId="28" fillId="4" borderId="38" xfId="0" applyNumberFormat="1" applyFont="1" applyFill="1" applyBorder="1" applyAlignment="1" applyProtection="1">
      <alignment horizontal="right" vertical="center" wrapText="1"/>
    </xf>
    <xf numFmtId="2" fontId="31" fillId="4" borderId="39" xfId="0" applyNumberFormat="1" applyFont="1" applyFill="1" applyBorder="1" applyAlignment="1" applyProtection="1">
      <alignment horizontal="left" vertical="center" wrapText="1"/>
    </xf>
    <xf numFmtId="0" fontId="39" fillId="0" borderId="22" xfId="0" applyFont="1" applyFill="1" applyBorder="1" applyAlignment="1" applyProtection="1">
      <alignment horizontal="right" vertical="center"/>
      <protection locked="0"/>
    </xf>
    <xf numFmtId="0" fontId="39" fillId="0" borderId="23" xfId="0" applyFont="1" applyFill="1" applyBorder="1" applyAlignment="1" applyProtection="1">
      <alignment horizontal="right" vertical="center"/>
      <protection locked="0"/>
    </xf>
    <xf numFmtId="0" fontId="29" fillId="0" borderId="8" xfId="0" applyFont="1" applyBorder="1" applyAlignment="1" applyProtection="1">
      <alignment horizontal="center" wrapText="1"/>
      <protection locked="0"/>
    </xf>
    <xf numFmtId="2" fontId="28" fillId="4" borderId="9" xfId="0" applyNumberFormat="1" applyFont="1" applyFill="1" applyBorder="1" applyAlignment="1" applyProtection="1">
      <alignment horizontal="center" vertical="center" wrapText="1"/>
    </xf>
    <xf numFmtId="2" fontId="28" fillId="4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49" fillId="0" borderId="0" xfId="0" applyFont="1"/>
    <xf numFmtId="0" fontId="0" fillId="0" borderId="3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0" fillId="0" borderId="16" xfId="0" applyFont="1" applyBorder="1" applyAlignment="1">
      <alignment horizontal="center" vertical="center"/>
    </xf>
    <xf numFmtId="0" fontId="0" fillId="0" borderId="51" xfId="0" applyBorder="1" applyAlignment="1">
      <alignment vertical="center" wrapText="1"/>
    </xf>
    <xf numFmtId="0" fontId="0" fillId="0" borderId="36" xfId="0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left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Alignment="1"/>
    <xf numFmtId="0" fontId="4" fillId="0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11" xfId="0" applyFont="1" applyFill="1" applyBorder="1" applyAlignment="1">
      <alignment horizontal="center"/>
    </xf>
    <xf numFmtId="0" fontId="21" fillId="4" borderId="9" xfId="0" applyFont="1" applyFill="1" applyBorder="1" applyAlignment="1">
      <alignment vertical="center" wrapText="1"/>
    </xf>
    <xf numFmtId="0" fontId="21" fillId="4" borderId="10" xfId="0" applyFont="1" applyFill="1" applyBorder="1" applyAlignment="1">
      <alignment vertical="center"/>
    </xf>
    <xf numFmtId="0" fontId="0" fillId="0" borderId="0" xfId="0" applyAlignment="1">
      <alignment wrapText="1"/>
    </xf>
    <xf numFmtId="0" fontId="44" fillId="0" borderId="0" xfId="0" applyFont="1" applyAlignment="1" applyProtection="1">
      <alignment horizontal="center" vertical="center" wrapText="1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30" fillId="2" borderId="25" xfId="0" applyFont="1" applyFill="1" applyBorder="1" applyAlignment="1" applyProtection="1">
      <alignment horizontal="center" vertical="center" wrapText="1"/>
      <protection locked="0"/>
    </xf>
    <xf numFmtId="0" fontId="30" fillId="2" borderId="26" xfId="0" applyFont="1" applyFill="1" applyBorder="1" applyAlignment="1" applyProtection="1">
      <alignment horizontal="center" vertical="center" wrapText="1"/>
      <protection locked="0"/>
    </xf>
    <xf numFmtId="0" fontId="30" fillId="2" borderId="9" xfId="0" applyFont="1" applyFill="1" applyBorder="1" applyAlignment="1" applyProtection="1">
      <alignment horizontal="center" vertical="center" wrapText="1"/>
      <protection locked="0"/>
    </xf>
    <xf numFmtId="0" fontId="30" fillId="2" borderId="11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Alignment="1" applyProtection="1">
      <protection locked="0"/>
    </xf>
    <xf numFmtId="0" fontId="0" fillId="0" borderId="0" xfId="0" applyFill="1" applyAlignment="1" applyProtection="1">
      <protection locked="0"/>
    </xf>
    <xf numFmtId="0" fontId="41" fillId="0" borderId="8" xfId="0" applyFont="1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protection locked="0"/>
    </xf>
    <xf numFmtId="0" fontId="48" fillId="0" borderId="0" xfId="0" applyFont="1" applyAlignment="1" applyProtection="1">
      <protection locked="0"/>
    </xf>
    <xf numFmtId="0" fontId="39" fillId="0" borderId="0" xfId="0" applyFont="1" applyAlignment="1" applyProtection="1">
      <alignment wrapText="1"/>
      <protection locked="0"/>
    </xf>
    <xf numFmtId="0" fontId="39" fillId="0" borderId="0" xfId="0" applyFont="1" applyAlignment="1" applyProtection="1">
      <protection locked="0"/>
    </xf>
    <xf numFmtId="0" fontId="42" fillId="0" borderId="4" xfId="0" applyFont="1" applyBorder="1" applyAlignment="1" applyProtection="1">
      <alignment horizontal="center" vertical="center" wrapText="1"/>
      <protection locked="0"/>
    </xf>
    <xf numFmtId="0" fontId="41" fillId="0" borderId="50" xfId="0" applyFont="1" applyBorder="1" applyAlignment="1" applyProtection="1">
      <alignment horizontal="center" vertical="center" wrapText="1"/>
      <protection locked="0"/>
    </xf>
    <xf numFmtId="0" fontId="41" fillId="0" borderId="4" xfId="0" applyFont="1" applyBorder="1" applyAlignment="1" applyProtection="1">
      <alignment horizontal="center" vertical="center" wrapText="1"/>
      <protection locked="0"/>
    </xf>
    <xf numFmtId="0" fontId="41" fillId="0" borderId="50" xfId="0" applyFont="1" applyBorder="1" applyAlignment="1" applyProtection="1">
      <alignment horizontal="center" vertical="center"/>
      <protection locked="0"/>
    </xf>
    <xf numFmtId="0" fontId="39" fillId="0" borderId="23" xfId="0" applyFont="1" applyFill="1" applyBorder="1" applyAlignment="1" applyProtection="1">
      <alignment horizontal="center" vertical="center"/>
      <protection locked="0"/>
    </xf>
    <xf numFmtId="0" fontId="39" fillId="0" borderId="30" xfId="0" applyFont="1" applyFill="1" applyBorder="1" applyAlignment="1" applyProtection="1">
      <alignment horizontal="center" vertical="center"/>
      <protection locked="0"/>
    </xf>
    <xf numFmtId="0" fontId="39" fillId="0" borderId="30" xfId="0" applyFont="1" applyBorder="1" applyAlignment="1" applyProtection="1">
      <alignment horizontal="center" vertical="center"/>
      <protection locked="0"/>
    </xf>
    <xf numFmtId="0" fontId="39" fillId="0" borderId="22" xfId="0" applyFont="1" applyFill="1" applyBorder="1" applyAlignment="1" applyProtection="1">
      <alignment horizontal="center" vertical="center"/>
      <protection locked="0"/>
    </xf>
    <xf numFmtId="0" fontId="39" fillId="0" borderId="29" xfId="0" applyFont="1" applyBorder="1" applyAlignment="1" applyProtection="1">
      <alignment horizontal="center" vertical="center"/>
      <protection locked="0"/>
    </xf>
    <xf numFmtId="0" fontId="40" fillId="0" borderId="33" xfId="0" applyFont="1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39" fillId="0" borderId="24" xfId="0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CCFFFF"/>
      <color rgb="FFFF6600"/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71"/>
  <sheetViews>
    <sheetView zoomScaleNormal="100" zoomScaleSheetLayoutView="100" workbookViewId="0">
      <selection activeCell="D23" sqref="D23"/>
    </sheetView>
  </sheetViews>
  <sheetFormatPr defaultColWidth="9.140625" defaultRowHeight="15" x14ac:dyDescent="0.25"/>
  <cols>
    <col min="1" max="1" width="39.28515625" style="221" customWidth="1"/>
    <col min="2" max="2" width="13.5703125" style="33" customWidth="1"/>
    <col min="3" max="3" width="3.42578125" style="33" customWidth="1"/>
    <col min="4" max="4" width="3.7109375" style="33" bestFit="1" customWidth="1"/>
    <col min="5" max="5" width="4.85546875" style="33" customWidth="1"/>
    <col min="6" max="6" width="6.5703125" style="34" customWidth="1"/>
    <col min="7" max="7" width="4.7109375" style="35" customWidth="1"/>
    <col min="8" max="8" width="4.7109375" style="36" customWidth="1"/>
    <col min="9" max="9" width="4.5703125" style="37" customWidth="1"/>
    <col min="10" max="10" width="4.85546875" style="38" bestFit="1" customWidth="1"/>
    <col min="11" max="11" width="4.140625" style="33" customWidth="1"/>
    <col min="12" max="12" width="5.5703125" style="34" customWidth="1"/>
    <col min="13" max="13" width="4.140625" style="35" customWidth="1"/>
    <col min="14" max="14" width="4" style="36" customWidth="1"/>
    <col min="15" max="15" width="4.140625" style="37" customWidth="1"/>
    <col min="16" max="16" width="5" style="38" customWidth="1"/>
    <col min="17" max="17" width="4.42578125" style="33" customWidth="1"/>
    <col min="18" max="18" width="3.85546875" style="33" hidden="1" customWidth="1"/>
    <col min="19" max="19" width="9.140625" style="40"/>
    <col min="20" max="16384" width="9.140625" style="41"/>
  </cols>
  <sheetData>
    <row r="1" spans="1:18" x14ac:dyDescent="0.25">
      <c r="A1" s="202" t="s">
        <v>0</v>
      </c>
      <c r="J1" s="125"/>
      <c r="K1" s="126"/>
      <c r="L1" s="371" t="s">
        <v>48</v>
      </c>
      <c r="M1" s="372"/>
      <c r="N1" s="372"/>
      <c r="O1" s="372"/>
      <c r="P1" s="372"/>
    </row>
    <row r="2" spans="1:18" x14ac:dyDescent="0.25">
      <c r="A2" s="90" t="s">
        <v>101</v>
      </c>
      <c r="J2" s="125"/>
      <c r="K2" s="126"/>
      <c r="L2" s="371" t="s">
        <v>96</v>
      </c>
      <c r="M2" s="372"/>
      <c r="N2" s="372"/>
      <c r="O2" s="372"/>
      <c r="P2" s="372"/>
    </row>
    <row r="3" spans="1:18" x14ac:dyDescent="0.25">
      <c r="A3" s="90" t="s">
        <v>102</v>
      </c>
    </row>
    <row r="4" spans="1:18" x14ac:dyDescent="0.25">
      <c r="A4" s="363" t="s">
        <v>103</v>
      </c>
    </row>
    <row r="5" spans="1:18" ht="15.75" thickBot="1" x14ac:dyDescent="0.3">
      <c r="A5" s="363" t="s">
        <v>149</v>
      </c>
    </row>
    <row r="6" spans="1:18" ht="15.75" thickBot="1" x14ac:dyDescent="0.3">
      <c r="A6" s="363" t="s">
        <v>104</v>
      </c>
      <c r="F6" s="42" t="s">
        <v>37</v>
      </c>
      <c r="G6" s="43"/>
      <c r="H6" s="44"/>
      <c r="I6" s="45"/>
      <c r="J6" s="46"/>
      <c r="K6" s="47"/>
      <c r="L6" s="42" t="s">
        <v>38</v>
      </c>
    </row>
    <row r="7" spans="1:18" ht="15.75" thickBot="1" x14ac:dyDescent="0.3">
      <c r="A7" s="363" t="s">
        <v>105</v>
      </c>
      <c r="F7" s="48"/>
      <c r="G7" s="373" t="s">
        <v>39</v>
      </c>
      <c r="H7" s="374"/>
      <c r="I7" s="374"/>
      <c r="J7" s="374"/>
      <c r="K7" s="375"/>
      <c r="L7" s="49"/>
    </row>
    <row r="9" spans="1:18" ht="15.75" thickBot="1" x14ac:dyDescent="0.3">
      <c r="E9" s="376" t="s">
        <v>97</v>
      </c>
      <c r="F9" s="376"/>
      <c r="G9" s="376"/>
      <c r="H9" s="376"/>
      <c r="I9" s="376"/>
      <c r="J9" s="376"/>
      <c r="K9" s="376"/>
      <c r="L9" s="376"/>
      <c r="M9" s="376"/>
    </row>
    <row r="10" spans="1:18" s="60" customFormat="1" ht="45.75" thickBot="1" x14ac:dyDescent="0.3">
      <c r="A10" s="50" t="s">
        <v>1</v>
      </c>
      <c r="B10" s="51" t="s">
        <v>2</v>
      </c>
      <c r="C10" s="52" t="s">
        <v>63</v>
      </c>
      <c r="D10" s="52" t="s">
        <v>43</v>
      </c>
      <c r="E10" s="53" t="s">
        <v>42</v>
      </c>
      <c r="F10" s="54" t="s">
        <v>3</v>
      </c>
      <c r="G10" s="55" t="s">
        <v>4</v>
      </c>
      <c r="H10" s="56" t="s">
        <v>5</v>
      </c>
      <c r="I10" s="57" t="s">
        <v>6</v>
      </c>
      <c r="J10" s="58" t="s">
        <v>7</v>
      </c>
      <c r="K10" s="53" t="s">
        <v>8</v>
      </c>
      <c r="L10" s="54" t="s">
        <v>9</v>
      </c>
      <c r="M10" s="55" t="s">
        <v>10</v>
      </c>
      <c r="N10" s="127" t="s">
        <v>11</v>
      </c>
      <c r="O10" s="128" t="s">
        <v>12</v>
      </c>
      <c r="P10" s="58" t="s">
        <v>13</v>
      </c>
      <c r="Q10" s="53" t="s">
        <v>14</v>
      </c>
      <c r="R10" s="59" t="s">
        <v>26</v>
      </c>
    </row>
    <row r="11" spans="1:18" ht="15.75" thickBot="1" x14ac:dyDescent="0.3">
      <c r="A11" s="61" t="s">
        <v>50</v>
      </c>
      <c r="B11" s="129"/>
      <c r="C11" s="63"/>
      <c r="D11" s="63"/>
      <c r="E11" s="63"/>
      <c r="F11" s="64"/>
      <c r="G11" s="65"/>
      <c r="H11" s="66"/>
      <c r="I11" s="67"/>
      <c r="J11" s="68"/>
      <c r="K11" s="63"/>
      <c r="L11" s="64"/>
      <c r="M11" s="65"/>
      <c r="N11" s="130"/>
      <c r="O11" s="131"/>
      <c r="P11" s="68"/>
      <c r="Q11" s="69"/>
      <c r="R11" s="70">
        <v>4</v>
      </c>
    </row>
    <row r="12" spans="1:18" x14ac:dyDescent="0.25">
      <c r="A12" s="362" t="s">
        <v>125</v>
      </c>
      <c r="B12" s="203" t="s">
        <v>126</v>
      </c>
      <c r="C12" s="204" t="s">
        <v>64</v>
      </c>
      <c r="D12" s="204" t="s">
        <v>65</v>
      </c>
      <c r="E12" s="205">
        <v>1</v>
      </c>
      <c r="F12" s="206">
        <v>1</v>
      </c>
      <c r="G12" s="207">
        <v>2</v>
      </c>
      <c r="H12" s="208"/>
      <c r="I12" s="209"/>
      <c r="J12" s="210">
        <v>5</v>
      </c>
      <c r="K12" s="205" t="s">
        <v>66</v>
      </c>
      <c r="L12" s="206"/>
      <c r="M12" s="207"/>
      <c r="N12" s="208"/>
      <c r="O12" s="209"/>
      <c r="P12" s="210"/>
      <c r="Q12" s="205"/>
      <c r="R12" s="71">
        <v>4</v>
      </c>
    </row>
    <row r="13" spans="1:18" x14ac:dyDescent="0.25">
      <c r="A13" s="211" t="s">
        <v>127</v>
      </c>
      <c r="B13" s="219" t="s">
        <v>128</v>
      </c>
      <c r="C13" s="212" t="s">
        <v>68</v>
      </c>
      <c r="D13" s="212" t="s">
        <v>65</v>
      </c>
      <c r="E13" s="218">
        <v>1</v>
      </c>
      <c r="F13" s="213">
        <v>1</v>
      </c>
      <c r="G13" s="214"/>
      <c r="H13" s="215">
        <v>2</v>
      </c>
      <c r="I13" s="216"/>
      <c r="J13" s="217">
        <v>6</v>
      </c>
      <c r="K13" s="218" t="s">
        <v>66</v>
      </c>
      <c r="L13" s="213"/>
      <c r="M13" s="214"/>
      <c r="N13" s="215"/>
      <c r="O13" s="216"/>
      <c r="P13" s="217"/>
      <c r="Q13" s="218"/>
      <c r="R13" s="71">
        <v>2</v>
      </c>
    </row>
    <row r="14" spans="1:18" ht="30" x14ac:dyDescent="0.25">
      <c r="A14" s="211" t="s">
        <v>129</v>
      </c>
      <c r="B14" s="219" t="s">
        <v>130</v>
      </c>
      <c r="C14" s="212" t="s">
        <v>64</v>
      </c>
      <c r="D14" s="212" t="s">
        <v>65</v>
      </c>
      <c r="E14" s="218">
        <v>1</v>
      </c>
      <c r="F14" s="213">
        <v>2</v>
      </c>
      <c r="G14" s="214"/>
      <c r="H14" s="215">
        <v>1</v>
      </c>
      <c r="I14" s="216"/>
      <c r="J14" s="217">
        <v>6</v>
      </c>
      <c r="K14" s="218" t="s">
        <v>66</v>
      </c>
      <c r="L14" s="213"/>
      <c r="M14" s="214"/>
      <c r="N14" s="215"/>
      <c r="O14" s="216"/>
      <c r="P14" s="217"/>
      <c r="Q14" s="218"/>
      <c r="R14" s="71">
        <v>2</v>
      </c>
    </row>
    <row r="15" spans="1:18" ht="18" customHeight="1" x14ac:dyDescent="0.25">
      <c r="A15" s="211" t="s">
        <v>131</v>
      </c>
      <c r="B15" s="219" t="s">
        <v>132</v>
      </c>
      <c r="C15" s="212" t="s">
        <v>68</v>
      </c>
      <c r="D15" s="212" t="s">
        <v>65</v>
      </c>
      <c r="E15" s="218">
        <v>1</v>
      </c>
      <c r="F15" s="213">
        <v>2</v>
      </c>
      <c r="G15" s="214"/>
      <c r="H15" s="215">
        <v>1</v>
      </c>
      <c r="I15" s="216"/>
      <c r="J15" s="217">
        <v>6</v>
      </c>
      <c r="K15" s="218" t="s">
        <v>66</v>
      </c>
      <c r="L15" s="213"/>
      <c r="M15" s="214"/>
      <c r="N15" s="215"/>
      <c r="O15" s="216"/>
      <c r="P15" s="217"/>
      <c r="Q15" s="218"/>
      <c r="R15" s="71">
        <v>2</v>
      </c>
    </row>
    <row r="16" spans="1:18" x14ac:dyDescent="0.25">
      <c r="A16" s="211" t="s">
        <v>133</v>
      </c>
      <c r="B16" s="219" t="s">
        <v>134</v>
      </c>
      <c r="C16" s="212" t="s">
        <v>67</v>
      </c>
      <c r="D16" s="212" t="s">
        <v>65</v>
      </c>
      <c r="E16" s="218">
        <v>1</v>
      </c>
      <c r="F16" s="213"/>
      <c r="G16" s="214"/>
      <c r="H16" s="215"/>
      <c r="I16" s="216">
        <v>2</v>
      </c>
      <c r="J16" s="217">
        <v>2</v>
      </c>
      <c r="K16" s="218" t="s">
        <v>68</v>
      </c>
      <c r="L16" s="213"/>
      <c r="M16" s="214"/>
      <c r="N16" s="215"/>
      <c r="O16" s="216"/>
      <c r="P16" s="217"/>
      <c r="Q16" s="218"/>
      <c r="R16" s="71">
        <v>3</v>
      </c>
    </row>
    <row r="17" spans="1:18" ht="30" x14ac:dyDescent="0.25">
      <c r="A17" s="211" t="s">
        <v>135</v>
      </c>
      <c r="B17" s="219" t="s">
        <v>136</v>
      </c>
      <c r="C17" s="212" t="s">
        <v>64</v>
      </c>
      <c r="D17" s="212" t="s">
        <v>99</v>
      </c>
      <c r="E17" s="218">
        <v>1</v>
      </c>
      <c r="F17" s="213">
        <v>2</v>
      </c>
      <c r="G17" s="214"/>
      <c r="H17" s="215">
        <v>1</v>
      </c>
      <c r="I17" s="216"/>
      <c r="J17" s="217">
        <v>5</v>
      </c>
      <c r="K17" s="218" t="s">
        <v>68</v>
      </c>
      <c r="L17" s="213">
        <v>2</v>
      </c>
      <c r="M17" s="214"/>
      <c r="N17" s="215">
        <v>1</v>
      </c>
      <c r="O17" s="216"/>
      <c r="P17" s="217">
        <v>6</v>
      </c>
      <c r="Q17" s="218" t="s">
        <v>66</v>
      </c>
      <c r="R17" s="71">
        <v>3</v>
      </c>
    </row>
    <row r="18" spans="1:18" x14ac:dyDescent="0.25">
      <c r="A18" s="211" t="s">
        <v>137</v>
      </c>
      <c r="B18" s="219" t="s">
        <v>138</v>
      </c>
      <c r="C18" s="212" t="s">
        <v>64</v>
      </c>
      <c r="D18" s="212" t="s">
        <v>65</v>
      </c>
      <c r="E18" s="218">
        <v>1</v>
      </c>
      <c r="F18" s="213"/>
      <c r="G18" s="214"/>
      <c r="H18" s="215"/>
      <c r="I18" s="216"/>
      <c r="J18" s="217"/>
      <c r="K18" s="218"/>
      <c r="L18" s="213">
        <v>2</v>
      </c>
      <c r="M18" s="214"/>
      <c r="N18" s="215">
        <v>1</v>
      </c>
      <c r="O18" s="216"/>
      <c r="P18" s="217">
        <v>6</v>
      </c>
      <c r="Q18" s="218" t="s">
        <v>66</v>
      </c>
      <c r="R18" s="71">
        <v>1</v>
      </c>
    </row>
    <row r="19" spans="1:18" ht="30" x14ac:dyDescent="0.25">
      <c r="A19" s="211" t="s">
        <v>139</v>
      </c>
      <c r="B19" s="219" t="s">
        <v>140</v>
      </c>
      <c r="C19" s="212" t="s">
        <v>64</v>
      </c>
      <c r="D19" s="212" t="s">
        <v>65</v>
      </c>
      <c r="E19" s="218">
        <v>1</v>
      </c>
      <c r="F19" s="213"/>
      <c r="G19" s="214"/>
      <c r="H19" s="215"/>
      <c r="I19" s="216"/>
      <c r="J19" s="217"/>
      <c r="K19" s="218"/>
      <c r="L19" s="213">
        <v>2</v>
      </c>
      <c r="M19" s="214"/>
      <c r="N19" s="215">
        <v>1</v>
      </c>
      <c r="O19" s="216"/>
      <c r="P19" s="217">
        <v>6</v>
      </c>
      <c r="Q19" s="218" t="s">
        <v>66</v>
      </c>
      <c r="R19" s="71">
        <v>2</v>
      </c>
    </row>
    <row r="20" spans="1:18" x14ac:dyDescent="0.25">
      <c r="A20" s="211" t="s">
        <v>141</v>
      </c>
      <c r="B20" s="219" t="s">
        <v>142</v>
      </c>
      <c r="C20" s="212" t="s">
        <v>67</v>
      </c>
      <c r="D20" s="212" t="s">
        <v>99</v>
      </c>
      <c r="E20" s="218">
        <v>1</v>
      </c>
      <c r="F20" s="213"/>
      <c r="G20" s="214"/>
      <c r="H20" s="215"/>
      <c r="I20" s="216"/>
      <c r="J20" s="217"/>
      <c r="K20" s="218"/>
      <c r="L20" s="213">
        <v>2</v>
      </c>
      <c r="M20" s="214">
        <v>1</v>
      </c>
      <c r="N20" s="215"/>
      <c r="O20" s="216"/>
      <c r="P20" s="217">
        <v>5</v>
      </c>
      <c r="Q20" s="218" t="s">
        <v>66</v>
      </c>
      <c r="R20" s="71">
        <v>3</v>
      </c>
    </row>
    <row r="21" spans="1:18" x14ac:dyDescent="0.25">
      <c r="A21" s="211" t="s">
        <v>143</v>
      </c>
      <c r="B21" s="219" t="s">
        <v>144</v>
      </c>
      <c r="C21" s="212" t="s">
        <v>67</v>
      </c>
      <c r="D21" s="212" t="s">
        <v>99</v>
      </c>
      <c r="E21" s="218">
        <v>0</v>
      </c>
      <c r="F21" s="213"/>
      <c r="G21" s="214"/>
      <c r="H21" s="215"/>
      <c r="I21" s="216"/>
      <c r="J21" s="217"/>
      <c r="K21" s="218"/>
      <c r="L21" s="213">
        <v>2</v>
      </c>
      <c r="M21" s="214">
        <v>1</v>
      </c>
      <c r="N21" s="215"/>
      <c r="O21" s="216"/>
      <c r="P21" s="217">
        <v>5</v>
      </c>
      <c r="Q21" s="218" t="s">
        <v>66</v>
      </c>
      <c r="R21" s="71">
        <v>3</v>
      </c>
    </row>
    <row r="22" spans="1:18" ht="18" customHeight="1" x14ac:dyDescent="0.25">
      <c r="A22" s="211" t="s">
        <v>145</v>
      </c>
      <c r="B22" s="219" t="s">
        <v>146</v>
      </c>
      <c r="C22" s="212" t="s">
        <v>68</v>
      </c>
      <c r="D22" s="212" t="s">
        <v>99</v>
      </c>
      <c r="E22" s="218">
        <v>1</v>
      </c>
      <c r="F22" s="213"/>
      <c r="G22" s="214"/>
      <c r="H22" s="215"/>
      <c r="I22" s="216"/>
      <c r="J22" s="217"/>
      <c r="K22" s="218"/>
      <c r="L22" s="213">
        <v>2</v>
      </c>
      <c r="M22" s="214"/>
      <c r="N22" s="215">
        <v>1</v>
      </c>
      <c r="O22" s="216"/>
      <c r="P22" s="217">
        <v>5</v>
      </c>
      <c r="Q22" s="218" t="s">
        <v>66</v>
      </c>
      <c r="R22" s="71">
        <v>3</v>
      </c>
    </row>
    <row r="23" spans="1:18" ht="15.75" customHeight="1" x14ac:dyDescent="0.25">
      <c r="A23" s="211" t="s">
        <v>147</v>
      </c>
      <c r="B23" s="219" t="s">
        <v>148</v>
      </c>
      <c r="C23" s="212" t="s">
        <v>67</v>
      </c>
      <c r="D23" s="212" t="s">
        <v>65</v>
      </c>
      <c r="E23" s="218">
        <v>1</v>
      </c>
      <c r="F23" s="213"/>
      <c r="G23" s="214"/>
      <c r="H23" s="215"/>
      <c r="I23" s="216"/>
      <c r="J23" s="217"/>
      <c r="K23" s="218"/>
      <c r="L23" s="213"/>
      <c r="M23" s="214"/>
      <c r="N23" s="215"/>
      <c r="O23" s="216">
        <v>2</v>
      </c>
      <c r="P23" s="217">
        <v>2</v>
      </c>
      <c r="Q23" s="218" t="s">
        <v>68</v>
      </c>
      <c r="R23" s="71">
        <v>4</v>
      </c>
    </row>
    <row r="24" spans="1:18" x14ac:dyDescent="0.25">
      <c r="A24" s="211"/>
      <c r="B24" s="219"/>
      <c r="C24" s="212"/>
      <c r="D24" s="212"/>
      <c r="E24" s="218"/>
      <c r="F24" s="213"/>
      <c r="G24" s="214"/>
      <c r="H24" s="215"/>
      <c r="I24" s="216"/>
      <c r="J24" s="217"/>
      <c r="K24" s="218"/>
      <c r="L24" s="213"/>
      <c r="M24" s="214"/>
      <c r="N24" s="215"/>
      <c r="O24" s="216"/>
      <c r="P24" s="217"/>
      <c r="Q24" s="218"/>
      <c r="R24" s="71">
        <v>2</v>
      </c>
    </row>
    <row r="25" spans="1:18" ht="15" customHeight="1" x14ac:dyDescent="0.25">
      <c r="A25" s="211"/>
      <c r="B25" s="219"/>
      <c r="C25" s="212"/>
      <c r="D25" s="212"/>
      <c r="E25" s="218"/>
      <c r="F25" s="213"/>
      <c r="G25" s="214"/>
      <c r="H25" s="215"/>
      <c r="I25" s="216"/>
      <c r="J25" s="217"/>
      <c r="K25" s="218"/>
      <c r="L25" s="213"/>
      <c r="M25" s="214"/>
      <c r="N25" s="215"/>
      <c r="O25" s="216"/>
      <c r="P25" s="217"/>
      <c r="Q25" s="218"/>
      <c r="R25" s="71">
        <v>2</v>
      </c>
    </row>
    <row r="26" spans="1:18" ht="15" customHeight="1" x14ac:dyDescent="0.25">
      <c r="A26" s="211"/>
      <c r="B26" s="219"/>
      <c r="C26" s="212"/>
      <c r="D26" s="212"/>
      <c r="E26" s="218"/>
      <c r="F26" s="213"/>
      <c r="G26" s="214"/>
      <c r="H26" s="215"/>
      <c r="I26" s="216"/>
      <c r="J26" s="217"/>
      <c r="K26" s="218"/>
      <c r="L26" s="213"/>
      <c r="M26" s="214"/>
      <c r="N26" s="215"/>
      <c r="O26" s="216"/>
      <c r="P26" s="217"/>
      <c r="Q26" s="218"/>
      <c r="R26" s="71">
        <v>3</v>
      </c>
    </row>
    <row r="27" spans="1:18" ht="15" customHeight="1" x14ac:dyDescent="0.25">
      <c r="A27" s="211"/>
      <c r="B27" s="219"/>
      <c r="C27" s="212"/>
      <c r="D27" s="212"/>
      <c r="E27" s="218"/>
      <c r="F27" s="213"/>
      <c r="G27" s="214"/>
      <c r="H27" s="215"/>
      <c r="I27" s="216"/>
      <c r="J27" s="217"/>
      <c r="K27" s="218"/>
      <c r="L27" s="213"/>
      <c r="M27" s="214"/>
      <c r="N27" s="215"/>
      <c r="O27" s="216"/>
      <c r="P27" s="217"/>
      <c r="Q27" s="218"/>
      <c r="R27" s="71">
        <v>4</v>
      </c>
    </row>
    <row r="28" spans="1:18" ht="15" customHeight="1" x14ac:dyDescent="0.25">
      <c r="A28" s="13"/>
      <c r="B28" s="109"/>
      <c r="C28" s="15"/>
      <c r="D28" s="15"/>
      <c r="E28" s="16"/>
      <c r="F28" s="17"/>
      <c r="G28" s="18"/>
      <c r="H28" s="19"/>
      <c r="I28" s="20"/>
      <c r="J28" s="21"/>
      <c r="K28" s="16"/>
      <c r="L28" s="17"/>
      <c r="M28" s="18"/>
      <c r="N28" s="19"/>
      <c r="O28" s="20"/>
      <c r="P28" s="21"/>
      <c r="Q28" s="16"/>
      <c r="R28" s="71"/>
    </row>
    <row r="29" spans="1:18" ht="15" customHeight="1" x14ac:dyDescent="0.25">
      <c r="A29" s="13"/>
      <c r="B29" s="109"/>
      <c r="C29" s="15"/>
      <c r="D29" s="15"/>
      <c r="E29" s="16"/>
      <c r="F29" s="17"/>
      <c r="G29" s="18"/>
      <c r="H29" s="19"/>
      <c r="I29" s="20"/>
      <c r="J29" s="21"/>
      <c r="K29" s="16"/>
      <c r="L29" s="17"/>
      <c r="M29" s="18"/>
      <c r="N29" s="19"/>
      <c r="O29" s="20"/>
      <c r="P29" s="21"/>
      <c r="Q29" s="16"/>
      <c r="R29" s="71"/>
    </row>
    <row r="30" spans="1:18" ht="15" customHeight="1" x14ac:dyDescent="0.25">
      <c r="A30" s="13"/>
      <c r="B30" s="109"/>
      <c r="C30" s="15"/>
      <c r="D30" s="15"/>
      <c r="E30" s="16"/>
      <c r="F30" s="17"/>
      <c r="G30" s="18"/>
      <c r="H30" s="19"/>
      <c r="I30" s="20"/>
      <c r="J30" s="21"/>
      <c r="K30" s="16"/>
      <c r="L30" s="17"/>
      <c r="M30" s="18"/>
      <c r="N30" s="19"/>
      <c r="O30" s="20"/>
      <c r="P30" s="21"/>
      <c r="Q30" s="16"/>
      <c r="R30" s="71"/>
    </row>
    <row r="31" spans="1:18" ht="15" customHeight="1" x14ac:dyDescent="0.25">
      <c r="A31" s="13"/>
      <c r="B31" s="109"/>
      <c r="C31" s="15"/>
      <c r="D31" s="15"/>
      <c r="E31" s="16"/>
      <c r="F31" s="17"/>
      <c r="G31" s="18"/>
      <c r="H31" s="19"/>
      <c r="I31" s="20"/>
      <c r="J31" s="21"/>
      <c r="K31" s="16"/>
      <c r="L31" s="17"/>
      <c r="M31" s="18"/>
      <c r="N31" s="19"/>
      <c r="O31" s="20"/>
      <c r="P31" s="21"/>
      <c r="Q31" s="16"/>
      <c r="R31" s="71"/>
    </row>
    <row r="32" spans="1:18" ht="15" customHeight="1" x14ac:dyDescent="0.25">
      <c r="A32" s="13"/>
      <c r="B32" s="109"/>
      <c r="C32" s="15"/>
      <c r="D32" s="15"/>
      <c r="E32" s="16"/>
      <c r="F32" s="17"/>
      <c r="G32" s="18"/>
      <c r="H32" s="19"/>
      <c r="I32" s="20"/>
      <c r="J32" s="21"/>
      <c r="K32" s="16"/>
      <c r="L32" s="17"/>
      <c r="M32" s="18"/>
      <c r="N32" s="19"/>
      <c r="O32" s="20"/>
      <c r="P32" s="21"/>
      <c r="Q32" s="16"/>
      <c r="R32" s="71">
        <v>2</v>
      </c>
    </row>
    <row r="33" spans="1:18" ht="15" customHeight="1" x14ac:dyDescent="0.25">
      <c r="A33" s="13"/>
      <c r="B33" s="109"/>
      <c r="C33" s="15"/>
      <c r="D33" s="15"/>
      <c r="E33" s="16"/>
      <c r="F33" s="17"/>
      <c r="G33" s="18"/>
      <c r="H33" s="19"/>
      <c r="I33" s="20"/>
      <c r="J33" s="21"/>
      <c r="K33" s="16"/>
      <c r="L33" s="17"/>
      <c r="M33" s="18"/>
      <c r="N33" s="19"/>
      <c r="O33" s="20"/>
      <c r="P33" s="21"/>
      <c r="Q33" s="16"/>
      <c r="R33" s="71"/>
    </row>
    <row r="34" spans="1:18" ht="15" customHeight="1" x14ac:dyDescent="0.25">
      <c r="A34" s="13"/>
      <c r="B34" s="14"/>
      <c r="C34" s="15"/>
      <c r="D34" s="15"/>
      <c r="E34" s="16"/>
      <c r="F34" s="17"/>
      <c r="G34" s="132"/>
      <c r="H34" s="133"/>
      <c r="I34" s="134"/>
      <c r="J34" s="21"/>
      <c r="K34" s="16"/>
      <c r="L34" s="17"/>
      <c r="M34" s="132"/>
      <c r="N34" s="133"/>
      <c r="O34" s="134"/>
      <c r="P34" s="21"/>
      <c r="Q34" s="16"/>
      <c r="R34" s="71"/>
    </row>
    <row r="35" spans="1:18" ht="15" customHeight="1" thickBot="1" x14ac:dyDescent="0.3">
      <c r="A35" s="13"/>
      <c r="B35" s="14"/>
      <c r="C35" s="15"/>
      <c r="D35" s="15"/>
      <c r="E35" s="16"/>
      <c r="F35" s="17"/>
      <c r="G35" s="132"/>
      <c r="H35" s="133"/>
      <c r="I35" s="134"/>
      <c r="J35" s="21"/>
      <c r="K35" s="16"/>
      <c r="L35" s="17"/>
      <c r="M35" s="132"/>
      <c r="N35" s="133"/>
      <c r="O35" s="134"/>
      <c r="P35" s="21"/>
      <c r="Q35" s="16"/>
      <c r="R35" s="71"/>
    </row>
    <row r="36" spans="1:18" ht="15" customHeight="1" thickBot="1" x14ac:dyDescent="0.3">
      <c r="A36" s="72" t="s">
        <v>27</v>
      </c>
      <c r="B36" s="73"/>
      <c r="C36" s="73"/>
      <c r="D36" s="73"/>
      <c r="E36" s="74"/>
      <c r="F36" s="75">
        <f>SUMIFS(F12:F35,$E12:$E35,"=1")</f>
        <v>8</v>
      </c>
      <c r="G36" s="76">
        <f>SUMIFS(G12:G35,$E12:$E35,"=1")</f>
        <v>2</v>
      </c>
      <c r="H36" s="77">
        <f>SUMIFS(H12:H35,$E12:$E35,"=1")</f>
        <v>5</v>
      </c>
      <c r="I36" s="78">
        <f>SUMIFS(I12:I35,$E12:$E35,"=1")</f>
        <v>2</v>
      </c>
      <c r="J36" s="79">
        <f>SUMIFS(J12:J35,$E12:$E35,"=1")+SUMIFS(J12:J35,$D12:$D35,"=OB",$E12:$E35,"=2")</f>
        <v>30</v>
      </c>
      <c r="K36" s="74"/>
      <c r="L36" s="75">
        <f>SUMIFS(L12:L35,$E12:$E35,"=1")</f>
        <v>10</v>
      </c>
      <c r="M36" s="76">
        <f>SUMIFS(M12:M35,$E12:$E35,"=1")</f>
        <v>1</v>
      </c>
      <c r="N36" s="77">
        <f>SUMIFS(N12:N35,$E12:$E35,"=1")</f>
        <v>4</v>
      </c>
      <c r="O36" s="78">
        <f>SUMIFS(O12:O35,$E12:$E35,"=1")</f>
        <v>2</v>
      </c>
      <c r="P36" s="79">
        <f>SUMIFS(P12:P35,$E12:$E35,"=1")+SUMIFS(P12:P35,$D12:$D35,"=OB",$E12:$E35,"=2")</f>
        <v>30</v>
      </c>
      <c r="Q36" s="74"/>
      <c r="R36" s="71"/>
    </row>
    <row r="37" spans="1:18" ht="15" customHeight="1" thickBot="1" x14ac:dyDescent="0.3">
      <c r="A37" s="8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/>
      <c r="R37" s="71"/>
    </row>
    <row r="38" spans="1:18" ht="15" customHeight="1" thickBot="1" x14ac:dyDescent="0.3">
      <c r="A38" s="222" t="s">
        <v>49</v>
      </c>
      <c r="B38" s="135"/>
      <c r="C38" s="81"/>
      <c r="D38" s="81"/>
      <c r="E38" s="81"/>
      <c r="F38" s="82"/>
      <c r="G38" s="136"/>
      <c r="H38" s="137"/>
      <c r="I38" s="138"/>
      <c r="J38" s="86"/>
      <c r="K38" s="81"/>
      <c r="L38" s="82"/>
      <c r="M38" s="136"/>
      <c r="N38" s="137"/>
      <c r="O38" s="138"/>
      <c r="P38" s="86"/>
      <c r="Q38" s="87"/>
      <c r="R38" s="71"/>
    </row>
    <row r="39" spans="1:18" ht="15" customHeight="1" x14ac:dyDescent="0.25">
      <c r="A39" s="211"/>
      <c r="B39" s="219"/>
      <c r="C39" s="212"/>
      <c r="D39" s="212"/>
      <c r="E39" s="218"/>
      <c r="F39" s="213"/>
      <c r="G39" s="214"/>
      <c r="H39" s="215"/>
      <c r="I39" s="224"/>
      <c r="J39" s="217"/>
      <c r="K39" s="218"/>
      <c r="L39" s="213"/>
      <c r="M39" s="214"/>
      <c r="N39" s="215"/>
      <c r="O39" s="216"/>
      <c r="P39" s="217"/>
      <c r="Q39" s="218"/>
      <c r="R39" s="71"/>
    </row>
    <row r="40" spans="1:18" ht="15" customHeight="1" x14ac:dyDescent="0.25">
      <c r="A40" s="211"/>
      <c r="B40" s="223"/>
      <c r="C40" s="212"/>
      <c r="D40" s="212"/>
      <c r="E40" s="218"/>
      <c r="F40" s="213"/>
      <c r="G40" s="214"/>
      <c r="H40" s="215"/>
      <c r="I40" s="216"/>
      <c r="J40" s="217"/>
      <c r="K40" s="218"/>
      <c r="L40" s="213"/>
      <c r="M40" s="214"/>
      <c r="N40" s="215"/>
      <c r="O40" s="216"/>
      <c r="P40" s="217"/>
      <c r="Q40" s="218"/>
      <c r="R40" s="71"/>
    </row>
    <row r="41" spans="1:18" ht="15" customHeight="1" x14ac:dyDescent="0.25">
      <c r="A41" s="13"/>
      <c r="B41" s="109"/>
      <c r="C41" s="15"/>
      <c r="D41" s="15"/>
      <c r="E41" s="16"/>
      <c r="F41" s="17"/>
      <c r="G41" s="18"/>
      <c r="H41" s="19"/>
      <c r="I41" s="20"/>
      <c r="J41" s="21"/>
      <c r="K41" s="16"/>
      <c r="L41" s="17"/>
      <c r="M41" s="18"/>
      <c r="N41" s="19"/>
      <c r="O41" s="20"/>
      <c r="P41" s="21"/>
      <c r="Q41" s="16"/>
      <c r="R41" s="71"/>
    </row>
    <row r="42" spans="1:18" ht="15" customHeight="1" x14ac:dyDescent="0.25">
      <c r="A42" s="13"/>
      <c r="B42" s="109"/>
      <c r="C42" s="15"/>
      <c r="D42" s="15"/>
      <c r="E42" s="16"/>
      <c r="F42" s="17"/>
      <c r="G42" s="18"/>
      <c r="H42" s="19"/>
      <c r="I42" s="20"/>
      <c r="J42" s="21"/>
      <c r="K42" s="16"/>
      <c r="L42" s="17"/>
      <c r="M42" s="18"/>
      <c r="N42" s="19"/>
      <c r="O42" s="20"/>
      <c r="P42" s="21"/>
      <c r="Q42" s="16"/>
      <c r="R42" s="71"/>
    </row>
    <row r="43" spans="1:18" ht="15" customHeight="1" thickBot="1" x14ac:dyDescent="0.3">
      <c r="A43" s="13"/>
      <c r="B43" s="14"/>
      <c r="C43" s="15"/>
      <c r="D43" s="15"/>
      <c r="E43" s="120"/>
      <c r="F43" s="17"/>
      <c r="G43" s="132"/>
      <c r="H43" s="133"/>
      <c r="I43" s="134"/>
      <c r="J43" s="21"/>
      <c r="K43" s="16"/>
      <c r="L43" s="17"/>
      <c r="M43" s="132"/>
      <c r="N43" s="133"/>
      <c r="O43" s="134"/>
      <c r="P43" s="21"/>
      <c r="Q43" s="16"/>
      <c r="R43" s="88"/>
    </row>
    <row r="44" spans="1:18" ht="15" customHeight="1" x14ac:dyDescent="0.25">
      <c r="A44" s="13"/>
      <c r="B44" s="14"/>
      <c r="C44" s="15"/>
      <c r="D44" s="15"/>
      <c r="E44" s="120"/>
      <c r="F44" s="17"/>
      <c r="G44" s="132"/>
      <c r="H44" s="133"/>
      <c r="I44" s="134"/>
      <c r="J44" s="21"/>
      <c r="K44" s="16"/>
      <c r="L44" s="17"/>
      <c r="M44" s="132"/>
      <c r="N44" s="133"/>
      <c r="O44" s="134"/>
      <c r="P44" s="21"/>
      <c r="Q44" s="16"/>
    </row>
    <row r="45" spans="1:18" ht="15" customHeight="1" thickBot="1" x14ac:dyDescent="0.3">
      <c r="A45" s="13"/>
      <c r="B45" s="14"/>
      <c r="C45" s="15"/>
      <c r="D45" s="15"/>
      <c r="E45" s="120"/>
      <c r="F45" s="17"/>
      <c r="G45" s="132"/>
      <c r="H45" s="133"/>
      <c r="I45" s="134"/>
      <c r="J45" s="21"/>
      <c r="K45" s="16"/>
      <c r="L45" s="17"/>
      <c r="M45" s="132"/>
      <c r="N45" s="133"/>
      <c r="O45" s="134"/>
      <c r="P45" s="21"/>
      <c r="Q45" s="16"/>
      <c r="R45" s="88"/>
    </row>
    <row r="46" spans="1:18" ht="15" customHeight="1" x14ac:dyDescent="0.25">
      <c r="A46" s="13"/>
      <c r="B46" s="14"/>
      <c r="C46" s="15"/>
      <c r="D46" s="15"/>
      <c r="E46" s="120"/>
      <c r="F46" s="17"/>
      <c r="G46" s="132"/>
      <c r="H46" s="133"/>
      <c r="I46" s="134"/>
      <c r="J46" s="21"/>
      <c r="K46" s="16"/>
      <c r="L46" s="17"/>
      <c r="M46" s="132"/>
      <c r="N46" s="133"/>
      <c r="O46" s="134"/>
      <c r="P46" s="21"/>
      <c r="Q46" s="16"/>
    </row>
    <row r="47" spans="1:18" ht="15" customHeight="1" thickBot="1" x14ac:dyDescent="0.3">
      <c r="A47" s="13"/>
      <c r="B47" s="14"/>
      <c r="C47" s="15"/>
      <c r="D47" s="15"/>
      <c r="E47" s="120"/>
      <c r="F47" s="17"/>
      <c r="G47" s="132"/>
      <c r="H47" s="133"/>
      <c r="I47" s="134"/>
      <c r="J47" s="21"/>
      <c r="K47" s="16"/>
      <c r="L47" s="17"/>
      <c r="M47" s="132"/>
      <c r="N47" s="133"/>
      <c r="O47" s="134"/>
      <c r="P47" s="21"/>
      <c r="Q47" s="16"/>
      <c r="R47" s="88"/>
    </row>
    <row r="48" spans="1:18" ht="15" customHeight="1" thickBot="1" x14ac:dyDescent="0.3">
      <c r="A48" s="13"/>
      <c r="B48" s="14"/>
      <c r="C48" s="15"/>
      <c r="D48" s="15"/>
      <c r="E48" s="120"/>
      <c r="F48" s="139"/>
      <c r="G48" s="140"/>
      <c r="H48" s="141"/>
      <c r="I48" s="142"/>
      <c r="J48" s="21"/>
      <c r="K48" s="16"/>
      <c r="L48" s="17"/>
      <c r="M48" s="132"/>
      <c r="N48" s="133"/>
      <c r="O48" s="134"/>
      <c r="P48" s="21"/>
      <c r="Q48" s="16"/>
    </row>
    <row r="49" spans="1:19" ht="15" customHeight="1" thickBot="1" x14ac:dyDescent="0.3">
      <c r="A49" s="99" t="s">
        <v>27</v>
      </c>
      <c r="B49" s="143"/>
      <c r="C49" s="143"/>
      <c r="D49" s="143"/>
      <c r="E49" s="143"/>
      <c r="F49" s="144">
        <f>SUMIFS(F39:F48,$D39:$D48,"=F")</f>
        <v>0</v>
      </c>
      <c r="G49" s="145">
        <f t="shared" ref="G49:I49" si="0">SUMIFS(G39:G48,$D39:$D48,"=F")</f>
        <v>0</v>
      </c>
      <c r="H49" s="146">
        <f t="shared" si="0"/>
        <v>0</v>
      </c>
      <c r="I49" s="147">
        <f t="shared" si="0"/>
        <v>0</v>
      </c>
      <c r="J49" s="190">
        <f>SUMIFS(J39:J48,$D39:$D48,"=F")</f>
        <v>0</v>
      </c>
      <c r="K49" s="148"/>
      <c r="L49" s="144">
        <f>SUMIFS(L39:L48,$D39:$D48,"=F")</f>
        <v>0</v>
      </c>
      <c r="M49" s="145">
        <f t="shared" ref="M49:O49" si="1">SUMIFS(M39:M48,$D39:$D48,"=F")</f>
        <v>0</v>
      </c>
      <c r="N49" s="146">
        <f t="shared" si="1"/>
        <v>0</v>
      </c>
      <c r="O49" s="147">
        <f t="shared" si="1"/>
        <v>0</v>
      </c>
      <c r="P49" s="190">
        <f>SUMIFS(P39:P48,$D39:$D48,"=F")</f>
        <v>0</v>
      </c>
      <c r="Q49" s="148"/>
    </row>
    <row r="50" spans="1:19" s="121" customFormat="1" ht="15" customHeight="1" x14ac:dyDescent="0.25">
      <c r="A50" s="192"/>
      <c r="B50" s="193"/>
      <c r="C50" s="193"/>
      <c r="D50" s="193"/>
      <c r="E50" s="193"/>
      <c r="F50" s="193"/>
      <c r="G50" s="193"/>
      <c r="H50" s="193"/>
      <c r="I50" s="193"/>
      <c r="J50" s="194"/>
      <c r="K50" s="193"/>
      <c r="L50" s="193"/>
      <c r="M50" s="193"/>
      <c r="N50" s="193"/>
      <c r="O50" s="193"/>
      <c r="P50" s="194"/>
      <c r="Q50" s="193"/>
      <c r="R50" s="39"/>
      <c r="S50" s="40"/>
    </row>
    <row r="51" spans="1:19" ht="15" customHeight="1" x14ac:dyDescent="0.25">
      <c r="A51" s="377"/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8"/>
      <c r="O51" s="378"/>
      <c r="P51" s="378"/>
      <c r="Q51" s="378"/>
    </row>
    <row r="52" spans="1:19" ht="15" customHeight="1" x14ac:dyDescent="0.25">
      <c r="A52" s="377"/>
      <c r="B52" s="378"/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  <c r="N52" s="378"/>
      <c r="O52" s="378"/>
      <c r="P52" s="378"/>
      <c r="Q52" s="378"/>
    </row>
    <row r="53" spans="1:19" ht="15" customHeight="1" x14ac:dyDescent="0.25">
      <c r="A53" s="377"/>
      <c r="B53" s="378"/>
      <c r="C53" s="378"/>
      <c r="D53" s="378"/>
      <c r="E53" s="378"/>
      <c r="F53" s="378"/>
      <c r="G53" s="378"/>
      <c r="H53" s="378"/>
      <c r="I53" s="378"/>
      <c r="J53" s="378"/>
      <c r="K53" s="378"/>
      <c r="L53" s="378"/>
      <c r="M53" s="378"/>
      <c r="N53" s="378"/>
      <c r="O53" s="378"/>
      <c r="P53" s="378"/>
      <c r="Q53" s="378"/>
    </row>
    <row r="54" spans="1:19" ht="15" customHeight="1" x14ac:dyDescent="0.25">
      <c r="A54" s="377"/>
      <c r="B54" s="378"/>
      <c r="C54" s="378"/>
      <c r="D54" s="378"/>
      <c r="E54" s="378"/>
      <c r="F54" s="378"/>
      <c r="G54" s="378"/>
      <c r="H54" s="378"/>
      <c r="I54" s="378"/>
      <c r="J54" s="378"/>
      <c r="K54" s="378"/>
      <c r="L54" s="378"/>
      <c r="M54" s="378"/>
      <c r="N54" s="378"/>
      <c r="O54" s="378"/>
      <c r="P54" s="378"/>
      <c r="Q54" s="378"/>
    </row>
    <row r="55" spans="1:19" ht="15" customHeight="1" x14ac:dyDescent="0.25">
      <c r="A55" s="220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</row>
    <row r="56" spans="1:19" ht="15" customHeight="1" x14ac:dyDescent="0.25">
      <c r="A56" s="122"/>
    </row>
    <row r="57" spans="1:19" ht="15" customHeight="1" x14ac:dyDescent="0.25">
      <c r="A57" s="123"/>
    </row>
    <row r="58" spans="1:19" ht="15" customHeight="1" x14ac:dyDescent="0.25">
      <c r="A58" s="123"/>
    </row>
    <row r="59" spans="1:19" ht="15" customHeight="1" x14ac:dyDescent="0.25">
      <c r="A59" s="123"/>
    </row>
    <row r="60" spans="1:19" ht="15" customHeight="1" x14ac:dyDescent="0.25">
      <c r="A60" s="123"/>
    </row>
    <row r="61" spans="1:19" ht="15" customHeight="1" x14ac:dyDescent="0.25">
      <c r="A61" s="123"/>
    </row>
    <row r="62" spans="1:19" ht="15" customHeight="1" x14ac:dyDescent="0.25">
      <c r="A62" s="124"/>
    </row>
    <row r="63" spans="1:19" ht="15" customHeight="1" x14ac:dyDescent="0.25"/>
    <row r="64" spans="1:19" ht="15" customHeight="1" thickBot="1" x14ac:dyDescent="0.3"/>
    <row r="65" spans="1:19" s="90" customFormat="1" ht="15.75" thickBot="1" x14ac:dyDescent="0.3">
      <c r="A65" s="221"/>
      <c r="B65" s="33"/>
      <c r="C65" s="33"/>
      <c r="D65" s="33"/>
      <c r="E65" s="33"/>
      <c r="F65" s="34"/>
      <c r="G65" s="35"/>
      <c r="H65" s="36"/>
      <c r="I65" s="37"/>
      <c r="J65" s="38"/>
      <c r="K65" s="33"/>
      <c r="L65" s="34"/>
      <c r="M65" s="35"/>
      <c r="N65" s="36"/>
      <c r="O65" s="37"/>
      <c r="P65" s="38"/>
      <c r="Q65" s="33"/>
      <c r="R65" s="74">
        <f>SUMIF($E11:$E47,"=1",R11:R47)</f>
        <v>29</v>
      </c>
      <c r="S65" s="89"/>
    </row>
    <row r="66" spans="1:19" ht="14.25" customHeight="1" thickBot="1" x14ac:dyDescent="0.3"/>
    <row r="67" spans="1:19" ht="12.75" customHeight="1" thickBot="1" x14ac:dyDescent="0.3">
      <c r="A67" s="149"/>
      <c r="B67" s="47"/>
      <c r="C67" s="47"/>
      <c r="D67" s="47"/>
      <c r="E67" s="150"/>
      <c r="F67" s="380">
        <f>SUMIFS(F12:F35,$E12:$E35,"=1")+SUMIFS(G12:G35,$E12:$E35,"=1")+SUMIFS(H12:H35,$E12:$E35,"=1")+SUMIFS(I12:I35,$E12:$E35,"=1")</f>
        <v>17</v>
      </c>
      <c r="G67" s="381"/>
      <c r="H67" s="381"/>
      <c r="I67" s="382"/>
      <c r="J67" s="369"/>
      <c r="K67" s="370"/>
      <c r="L67" s="380">
        <f>SUMIFS(L12:L35,$E12:$E35,"=1")+SUMIFS(M12:M35,$E12:$E35,"=1")+SUMIFS(N12:N35,$E12:$E35,"=1")+SUMIFS(O12:O35,$E12:$E35,"=1")</f>
        <v>17</v>
      </c>
      <c r="M67" s="381"/>
      <c r="N67" s="381"/>
      <c r="O67" s="382"/>
      <c r="P67" s="369"/>
      <c r="Q67" s="370"/>
    </row>
    <row r="68" spans="1:19" x14ac:dyDescent="0.25">
      <c r="F68" s="151"/>
      <c r="G68" s="152"/>
      <c r="H68" s="153"/>
      <c r="I68" s="154"/>
      <c r="J68" s="155"/>
      <c r="K68" s="156"/>
      <c r="L68" s="151"/>
      <c r="M68" s="152"/>
      <c r="N68" s="153"/>
      <c r="O68" s="154"/>
    </row>
    <row r="69" spans="1:19" x14ac:dyDescent="0.25">
      <c r="F69" s="379"/>
      <c r="G69" s="379"/>
      <c r="H69" s="379"/>
      <c r="I69" s="379"/>
      <c r="J69" s="155"/>
      <c r="K69" s="156"/>
      <c r="L69" s="379"/>
      <c r="M69" s="379"/>
      <c r="N69" s="379"/>
      <c r="O69" s="379"/>
    </row>
    <row r="70" spans="1:19" x14ac:dyDescent="0.25">
      <c r="F70" s="151"/>
      <c r="G70" s="152"/>
      <c r="H70" s="153"/>
      <c r="I70" s="154"/>
      <c r="J70" s="379"/>
      <c r="K70" s="379"/>
      <c r="L70" s="151"/>
      <c r="M70" s="152"/>
      <c r="N70" s="153"/>
      <c r="O70" s="154"/>
    </row>
    <row r="71" spans="1:19" x14ac:dyDescent="0.25">
      <c r="F71" s="151"/>
      <c r="G71" s="152"/>
      <c r="H71" s="153"/>
      <c r="I71" s="154"/>
      <c r="J71" s="155"/>
      <c r="K71" s="156"/>
      <c r="L71" s="151"/>
      <c r="M71" s="152"/>
      <c r="N71" s="153"/>
      <c r="O71" s="154"/>
    </row>
  </sheetData>
  <mergeCells count="15">
    <mergeCell ref="J70:K70"/>
    <mergeCell ref="F69:I69"/>
    <mergeCell ref="L69:O69"/>
    <mergeCell ref="F67:I67"/>
    <mergeCell ref="L67:O67"/>
    <mergeCell ref="J67:K67"/>
    <mergeCell ref="P67:Q67"/>
    <mergeCell ref="L1:P1"/>
    <mergeCell ref="L2:P2"/>
    <mergeCell ref="G7:K7"/>
    <mergeCell ref="E9:M9"/>
    <mergeCell ref="A51:Q51"/>
    <mergeCell ref="A52:Q52"/>
    <mergeCell ref="A53:Q53"/>
    <mergeCell ref="A54:Q54"/>
  </mergeCells>
  <phoneticPr fontId="0" type="noConversion"/>
  <conditionalFormatting sqref="J50">
    <cfRule type="cellIs" dxfId="10" priority="2" operator="greaterThan">
      <formula>30</formula>
    </cfRule>
    <cfRule type="cellIs" dxfId="9" priority="4" operator="greaterThan">
      <formula>30</formula>
    </cfRule>
    <cfRule type="cellIs" dxfId="8" priority="5" operator="greaterThan">
      <formula>30</formula>
    </cfRule>
  </conditionalFormatting>
  <conditionalFormatting sqref="P50">
    <cfRule type="cellIs" dxfId="7" priority="1" operator="greaterThan">
      <formula>30</formula>
    </cfRule>
    <cfRule type="cellIs" dxfId="6" priority="3" operator="greaterThan">
      <formula>30</formula>
    </cfRule>
  </conditionalFormatting>
  <pageMargins left="0.35433070866141736" right="0.15748031496062992" top="0.43307086614173229" bottom="0.59055118110236227" header="0.23622047244094491" footer="0.15748031496062992"/>
  <pageSetup paperSize="9" scale="80" orientation="portrait" horizontalDpi="4294967294" r:id="rId1"/>
  <headerFooter>
    <oddFooter>&amp;LRECTOR,
Prof.univ.dr. Cezar Ionuț SPÎNU&amp;CDECAN,
Prof. univ.dr. Marian DRAGOMIR&amp;RDIRECTOR DEPARTAMENT,
Prof.univ.dr. Dorina ORȚĂNESCU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68"/>
  <sheetViews>
    <sheetView topLeftCell="A22" zoomScaleNormal="100" zoomScaleSheetLayoutView="100" workbookViewId="0">
      <selection activeCell="O38" sqref="O38"/>
    </sheetView>
  </sheetViews>
  <sheetFormatPr defaultColWidth="9.140625" defaultRowHeight="15" x14ac:dyDescent="0.25"/>
  <cols>
    <col min="1" max="1" width="36.140625" style="189" customWidth="1"/>
    <col min="2" max="2" width="12.7109375" style="186" customWidth="1"/>
    <col min="3" max="3" width="3.42578125" style="186" customWidth="1"/>
    <col min="4" max="4" width="3.7109375" style="186" bestFit="1" customWidth="1"/>
    <col min="5" max="5" width="4.85546875" style="186" customWidth="1"/>
    <col min="6" max="6" width="6.5703125" style="34" bestFit="1" customWidth="1"/>
    <col min="7" max="7" width="4.140625" style="35" customWidth="1"/>
    <col min="8" max="8" width="3.85546875" style="36" customWidth="1"/>
    <col min="9" max="9" width="4" style="37" customWidth="1"/>
    <col min="10" max="10" width="6" style="38" bestFit="1" customWidth="1"/>
    <col min="11" max="11" width="4.7109375" style="186" customWidth="1"/>
    <col min="12" max="12" width="7" style="34" customWidth="1"/>
    <col min="13" max="13" width="4.140625" style="35" customWidth="1"/>
    <col min="14" max="14" width="4" style="36" customWidth="1"/>
    <col min="15" max="15" width="5.5703125" style="37" customWidth="1"/>
    <col min="16" max="16" width="7" style="38" bestFit="1" customWidth="1"/>
    <col min="17" max="17" width="4.42578125" style="186" customWidth="1"/>
    <col min="18" max="18" width="3.85546875" style="186" hidden="1" customWidth="1"/>
    <col min="19" max="19" width="9.140625" style="40"/>
    <col min="20" max="16384" width="9.140625" style="41"/>
  </cols>
  <sheetData>
    <row r="1" spans="1:18" x14ac:dyDescent="0.25">
      <c r="A1" s="202" t="s">
        <v>0</v>
      </c>
      <c r="L1" s="371" t="s">
        <v>48</v>
      </c>
      <c r="M1" s="372"/>
      <c r="N1" s="372"/>
      <c r="O1" s="372"/>
      <c r="P1" s="372"/>
      <c r="Q1" s="47"/>
    </row>
    <row r="2" spans="1:18" x14ac:dyDescent="0.25">
      <c r="A2" s="90" t="s">
        <v>101</v>
      </c>
      <c r="L2" s="371" t="s">
        <v>96</v>
      </c>
      <c r="M2" s="372"/>
      <c r="N2" s="372"/>
      <c r="O2" s="372"/>
      <c r="P2" s="372"/>
      <c r="Q2" s="47"/>
    </row>
    <row r="3" spans="1:18" x14ac:dyDescent="0.25">
      <c r="A3" s="90" t="s">
        <v>102</v>
      </c>
      <c r="Q3" s="47"/>
    </row>
    <row r="4" spans="1:18" x14ac:dyDescent="0.25">
      <c r="A4" s="363" t="s">
        <v>103</v>
      </c>
      <c r="Q4" s="47"/>
    </row>
    <row r="5" spans="1:18" ht="15.75" thickBot="1" x14ac:dyDescent="0.3">
      <c r="A5" s="363" t="s">
        <v>149</v>
      </c>
      <c r="Q5" s="47"/>
    </row>
    <row r="6" spans="1:18" ht="15.75" thickBot="1" x14ac:dyDescent="0.3">
      <c r="A6" s="363" t="s">
        <v>104</v>
      </c>
      <c r="F6" s="42" t="s">
        <v>37</v>
      </c>
      <c r="G6" s="43"/>
      <c r="H6" s="44"/>
      <c r="I6" s="45"/>
      <c r="J6" s="46"/>
      <c r="K6" s="47"/>
      <c r="L6" s="42" t="s">
        <v>38</v>
      </c>
      <c r="Q6" s="47"/>
    </row>
    <row r="7" spans="1:18" ht="15.75" thickBot="1" x14ac:dyDescent="0.3">
      <c r="A7" s="363" t="s">
        <v>105</v>
      </c>
      <c r="F7" s="48"/>
      <c r="G7" s="373" t="s">
        <v>39</v>
      </c>
      <c r="H7" s="374"/>
      <c r="I7" s="374"/>
      <c r="J7" s="374"/>
      <c r="K7" s="375"/>
      <c r="L7" s="49"/>
      <c r="Q7" s="47"/>
    </row>
    <row r="8" spans="1:18" x14ac:dyDescent="0.25">
      <c r="Q8" s="47"/>
    </row>
    <row r="9" spans="1:18" ht="15.75" thickBot="1" x14ac:dyDescent="0.3">
      <c r="E9" s="376" t="s">
        <v>98</v>
      </c>
      <c r="F9" s="376"/>
      <c r="G9" s="376"/>
      <c r="H9" s="376"/>
      <c r="I9" s="376"/>
      <c r="J9" s="376"/>
      <c r="K9" s="376"/>
      <c r="L9" s="376"/>
      <c r="M9" s="376"/>
      <c r="Q9" s="161"/>
    </row>
    <row r="10" spans="1:18" s="60" customFormat="1" ht="45.75" thickBot="1" x14ac:dyDescent="0.3">
      <c r="A10" s="50" t="s">
        <v>1</v>
      </c>
      <c r="B10" s="51" t="s">
        <v>2</v>
      </c>
      <c r="C10" s="52" t="s">
        <v>63</v>
      </c>
      <c r="D10" s="52" t="s">
        <v>43</v>
      </c>
      <c r="E10" s="53" t="s">
        <v>42</v>
      </c>
      <c r="F10" s="54" t="s">
        <v>3</v>
      </c>
      <c r="G10" s="55" t="s">
        <v>4</v>
      </c>
      <c r="H10" s="56" t="s">
        <v>5</v>
      </c>
      <c r="I10" s="57" t="s">
        <v>6</v>
      </c>
      <c r="J10" s="58" t="s">
        <v>7</v>
      </c>
      <c r="K10" s="53" t="s">
        <v>8</v>
      </c>
      <c r="L10" s="54" t="s">
        <v>9</v>
      </c>
      <c r="M10" s="55" t="s">
        <v>10</v>
      </c>
      <c r="N10" s="56" t="s">
        <v>11</v>
      </c>
      <c r="O10" s="57" t="s">
        <v>12</v>
      </c>
      <c r="P10" s="58" t="s">
        <v>13</v>
      </c>
      <c r="Q10" s="53" t="s">
        <v>14</v>
      </c>
      <c r="R10" s="162" t="s">
        <v>26</v>
      </c>
    </row>
    <row r="11" spans="1:18" ht="15.75" thickBot="1" x14ac:dyDescent="0.3">
      <c r="A11" s="61" t="s">
        <v>50</v>
      </c>
      <c r="B11" s="3"/>
      <c r="C11" s="62"/>
      <c r="D11" s="62"/>
      <c r="E11" s="63"/>
      <c r="F11" s="64"/>
      <c r="G11" s="65"/>
      <c r="H11" s="66"/>
      <c r="I11" s="67"/>
      <c r="J11" s="68"/>
      <c r="K11" s="63"/>
      <c r="L11" s="64"/>
      <c r="M11" s="65"/>
      <c r="N11" s="66"/>
      <c r="O11" s="67"/>
      <c r="P11" s="68"/>
      <c r="Q11" s="69"/>
      <c r="R11" s="163">
        <v>3</v>
      </c>
    </row>
    <row r="12" spans="1:18" ht="15.75" thickBot="1" x14ac:dyDescent="0.3">
      <c r="A12" s="211" t="s">
        <v>122</v>
      </c>
      <c r="B12" s="219" t="s">
        <v>150</v>
      </c>
      <c r="C12" s="212" t="s">
        <v>68</v>
      </c>
      <c r="D12" s="248" t="s">
        <v>65</v>
      </c>
      <c r="E12" s="218">
        <v>1</v>
      </c>
      <c r="F12" s="213">
        <v>1</v>
      </c>
      <c r="G12" s="214"/>
      <c r="H12" s="215">
        <v>2</v>
      </c>
      <c r="I12" s="216"/>
      <c r="J12" s="217">
        <v>5</v>
      </c>
      <c r="K12" s="218" t="s">
        <v>66</v>
      </c>
      <c r="L12" s="213"/>
      <c r="M12" s="214"/>
      <c r="N12" s="215"/>
      <c r="O12" s="216"/>
      <c r="P12" s="217"/>
      <c r="Q12" s="218"/>
      <c r="R12" s="164">
        <v>2</v>
      </c>
    </row>
    <row r="13" spans="1:18" ht="15.75" thickBot="1" x14ac:dyDescent="0.3">
      <c r="A13" s="211" t="s">
        <v>151</v>
      </c>
      <c r="B13" s="219" t="s">
        <v>152</v>
      </c>
      <c r="C13" s="212" t="s">
        <v>67</v>
      </c>
      <c r="D13" s="248" t="s">
        <v>65</v>
      </c>
      <c r="E13" s="218">
        <v>1</v>
      </c>
      <c r="F13" s="213">
        <v>2</v>
      </c>
      <c r="G13" s="214"/>
      <c r="H13" s="215">
        <v>1</v>
      </c>
      <c r="I13" s="216"/>
      <c r="J13" s="217">
        <v>6</v>
      </c>
      <c r="K13" s="218" t="s">
        <v>66</v>
      </c>
      <c r="L13" s="213"/>
      <c r="M13" s="214"/>
      <c r="N13" s="215"/>
      <c r="O13" s="216"/>
      <c r="P13" s="217"/>
      <c r="Q13" s="218"/>
      <c r="R13" s="164">
        <v>3</v>
      </c>
    </row>
    <row r="14" spans="1:18" x14ac:dyDescent="0.25">
      <c r="A14" s="211" t="s">
        <v>153</v>
      </c>
      <c r="B14" s="219" t="s">
        <v>154</v>
      </c>
      <c r="C14" s="212" t="s">
        <v>64</v>
      </c>
      <c r="D14" s="248" t="s">
        <v>65</v>
      </c>
      <c r="E14" s="218">
        <v>1</v>
      </c>
      <c r="F14" s="213">
        <v>2</v>
      </c>
      <c r="G14" s="214"/>
      <c r="H14" s="215">
        <v>1</v>
      </c>
      <c r="I14" s="216"/>
      <c r="J14" s="217">
        <v>6</v>
      </c>
      <c r="K14" s="218" t="s">
        <v>66</v>
      </c>
      <c r="L14" s="213"/>
      <c r="M14" s="214"/>
      <c r="N14" s="215"/>
      <c r="O14" s="216"/>
      <c r="P14" s="217"/>
      <c r="Q14" s="218"/>
      <c r="R14" s="164">
        <v>3</v>
      </c>
    </row>
    <row r="15" spans="1:18" ht="30.75" thickBot="1" x14ac:dyDescent="0.3">
      <c r="A15" s="211" t="s">
        <v>155</v>
      </c>
      <c r="B15" s="219" t="s">
        <v>156</v>
      </c>
      <c r="C15" s="212" t="s">
        <v>67</v>
      </c>
      <c r="D15" s="212" t="s">
        <v>99</v>
      </c>
      <c r="E15" s="218">
        <v>1</v>
      </c>
      <c r="F15" s="213">
        <v>1</v>
      </c>
      <c r="G15" s="214"/>
      <c r="H15" s="215">
        <v>2</v>
      </c>
      <c r="I15" s="216"/>
      <c r="J15" s="217">
        <v>5</v>
      </c>
      <c r="K15" s="218" t="s">
        <v>68</v>
      </c>
      <c r="L15" s="213"/>
      <c r="M15" s="214"/>
      <c r="N15" s="215"/>
      <c r="O15" s="216"/>
      <c r="P15" s="217"/>
      <c r="Q15" s="218"/>
      <c r="R15" s="164">
        <v>2</v>
      </c>
    </row>
    <row r="16" spans="1:18" ht="30" x14ac:dyDescent="0.25">
      <c r="A16" s="364" t="s">
        <v>157</v>
      </c>
      <c r="B16" s="203" t="s">
        <v>158</v>
      </c>
      <c r="C16" s="212" t="s">
        <v>64</v>
      </c>
      <c r="D16" s="212" t="s">
        <v>99</v>
      </c>
      <c r="E16" s="218">
        <v>0</v>
      </c>
      <c r="F16" s="213">
        <v>1</v>
      </c>
      <c r="G16" s="214"/>
      <c r="H16" s="215">
        <v>2</v>
      </c>
      <c r="I16" s="216"/>
      <c r="J16" s="217">
        <v>5</v>
      </c>
      <c r="K16" s="218" t="s">
        <v>68</v>
      </c>
      <c r="L16" s="213"/>
      <c r="M16" s="214"/>
      <c r="N16" s="215"/>
      <c r="O16" s="216"/>
      <c r="P16" s="217"/>
      <c r="Q16" s="218"/>
      <c r="R16" s="164">
        <v>4</v>
      </c>
    </row>
    <row r="17" spans="1:18" ht="30.75" thickBot="1" x14ac:dyDescent="0.3">
      <c r="A17" s="211" t="s">
        <v>159</v>
      </c>
      <c r="B17" s="219" t="s">
        <v>160</v>
      </c>
      <c r="C17" s="212" t="s">
        <v>67</v>
      </c>
      <c r="D17" s="212" t="s">
        <v>65</v>
      </c>
      <c r="E17" s="218">
        <v>2</v>
      </c>
      <c r="F17" s="213"/>
      <c r="G17" s="214"/>
      <c r="H17" s="215"/>
      <c r="I17" s="216">
        <v>2</v>
      </c>
      <c r="J17" s="217">
        <v>2</v>
      </c>
      <c r="K17" s="218" t="s">
        <v>68</v>
      </c>
      <c r="L17" s="213"/>
      <c r="M17" s="214"/>
      <c r="N17" s="215"/>
      <c r="O17" s="216"/>
      <c r="P17" s="217"/>
      <c r="Q17" s="218"/>
      <c r="R17" s="164"/>
    </row>
    <row r="18" spans="1:18" ht="30.75" thickBot="1" x14ac:dyDescent="0.3">
      <c r="A18" s="211" t="s">
        <v>161</v>
      </c>
      <c r="B18" s="219" t="s">
        <v>162</v>
      </c>
      <c r="C18" s="212" t="s">
        <v>64</v>
      </c>
      <c r="D18" s="248" t="s">
        <v>99</v>
      </c>
      <c r="E18" s="218">
        <v>1</v>
      </c>
      <c r="F18" s="213">
        <v>2</v>
      </c>
      <c r="G18" s="214"/>
      <c r="H18" s="215">
        <v>1</v>
      </c>
      <c r="I18" s="216"/>
      <c r="J18" s="217">
        <v>6</v>
      </c>
      <c r="K18" s="218" t="s">
        <v>66</v>
      </c>
      <c r="L18" s="213">
        <v>2</v>
      </c>
      <c r="M18" s="214"/>
      <c r="N18" s="215">
        <v>1</v>
      </c>
      <c r="O18" s="216"/>
      <c r="P18" s="217">
        <v>7</v>
      </c>
      <c r="Q18" s="218" t="s">
        <v>66</v>
      </c>
      <c r="R18" s="164">
        <v>2</v>
      </c>
    </row>
    <row r="19" spans="1:18" ht="30.75" thickBot="1" x14ac:dyDescent="0.3">
      <c r="A19" s="365" t="s">
        <v>163</v>
      </c>
      <c r="B19" s="203" t="s">
        <v>164</v>
      </c>
      <c r="C19" s="204" t="s">
        <v>64</v>
      </c>
      <c r="D19" s="248" t="s">
        <v>65</v>
      </c>
      <c r="E19" s="205">
        <v>1</v>
      </c>
      <c r="F19" s="206"/>
      <c r="G19" s="207"/>
      <c r="H19" s="208"/>
      <c r="I19" s="209"/>
      <c r="J19" s="210"/>
      <c r="K19" s="205"/>
      <c r="L19" s="206">
        <v>2</v>
      </c>
      <c r="M19" s="207"/>
      <c r="N19" s="208">
        <v>1</v>
      </c>
      <c r="O19" s="209"/>
      <c r="P19" s="210">
        <v>7</v>
      </c>
      <c r="Q19" s="205" t="s">
        <v>66</v>
      </c>
      <c r="R19" s="164">
        <v>3</v>
      </c>
    </row>
    <row r="20" spans="1:18" ht="30.75" thickBot="1" x14ac:dyDescent="0.3">
      <c r="A20" s="211" t="s">
        <v>165</v>
      </c>
      <c r="B20" s="219" t="s">
        <v>166</v>
      </c>
      <c r="C20" s="212" t="s">
        <v>68</v>
      </c>
      <c r="D20" s="248" t="s">
        <v>65</v>
      </c>
      <c r="E20" s="218">
        <v>1</v>
      </c>
      <c r="F20" s="213"/>
      <c r="G20" s="214"/>
      <c r="H20" s="215"/>
      <c r="I20" s="216"/>
      <c r="J20" s="217"/>
      <c r="K20" s="218"/>
      <c r="L20" s="366">
        <v>1</v>
      </c>
      <c r="M20" s="214"/>
      <c r="N20" s="215">
        <v>2</v>
      </c>
      <c r="O20" s="216"/>
      <c r="P20" s="217">
        <v>5</v>
      </c>
      <c r="Q20" s="218" t="s">
        <v>66</v>
      </c>
      <c r="R20" s="164">
        <v>3</v>
      </c>
    </row>
    <row r="21" spans="1:18" ht="30" x14ac:dyDescent="0.25">
      <c r="A21" s="364" t="s">
        <v>167</v>
      </c>
      <c r="B21" s="219" t="s">
        <v>168</v>
      </c>
      <c r="C21" s="212" t="s">
        <v>64</v>
      </c>
      <c r="D21" s="248" t="s">
        <v>65</v>
      </c>
      <c r="E21" s="218">
        <v>1</v>
      </c>
      <c r="F21" s="213"/>
      <c r="G21" s="214"/>
      <c r="H21" s="215"/>
      <c r="I21" s="216"/>
      <c r="J21" s="217"/>
      <c r="K21" s="218"/>
      <c r="L21" s="366">
        <v>1</v>
      </c>
      <c r="M21" s="214"/>
      <c r="N21" s="215">
        <v>2</v>
      </c>
      <c r="O21" s="216"/>
      <c r="P21" s="217">
        <v>5</v>
      </c>
      <c r="Q21" s="218" t="s">
        <v>66</v>
      </c>
      <c r="R21" s="164">
        <v>2</v>
      </c>
    </row>
    <row r="22" spans="1:18" x14ac:dyDescent="0.25">
      <c r="A22" s="367" t="s">
        <v>169</v>
      </c>
      <c r="B22" s="368" t="s">
        <v>170</v>
      </c>
      <c r="C22" s="212" t="s">
        <v>68</v>
      </c>
      <c r="D22" s="212" t="s">
        <v>65</v>
      </c>
      <c r="E22" s="218">
        <v>1</v>
      </c>
      <c r="F22" s="213"/>
      <c r="G22" s="214"/>
      <c r="H22" s="215"/>
      <c r="I22" s="216"/>
      <c r="J22" s="217"/>
      <c r="K22" s="218"/>
      <c r="L22" s="213">
        <v>2</v>
      </c>
      <c r="M22" s="214"/>
      <c r="N22" s="215">
        <v>1</v>
      </c>
      <c r="O22" s="216"/>
      <c r="P22" s="217">
        <v>4</v>
      </c>
      <c r="Q22" s="218" t="s">
        <v>68</v>
      </c>
      <c r="R22" s="164">
        <v>4</v>
      </c>
    </row>
    <row r="23" spans="1:18" ht="30" x14ac:dyDescent="0.25">
      <c r="A23" s="211" t="s">
        <v>173</v>
      </c>
      <c r="B23" s="219" t="s">
        <v>171</v>
      </c>
      <c r="C23" s="212" t="s">
        <v>67</v>
      </c>
      <c r="D23" s="212" t="s">
        <v>65</v>
      </c>
      <c r="E23" s="218">
        <v>1</v>
      </c>
      <c r="F23" s="213"/>
      <c r="G23" s="214"/>
      <c r="H23" s="215"/>
      <c r="I23" s="216"/>
      <c r="J23" s="217"/>
      <c r="K23" s="218"/>
      <c r="L23" s="213"/>
      <c r="M23" s="214"/>
      <c r="N23" s="215"/>
      <c r="O23" s="216">
        <v>4</v>
      </c>
      <c r="P23" s="217">
        <v>2</v>
      </c>
      <c r="Q23" s="218" t="s">
        <v>100</v>
      </c>
      <c r="R23" s="164">
        <v>4</v>
      </c>
    </row>
    <row r="24" spans="1:18" x14ac:dyDescent="0.25">
      <c r="A24" s="211"/>
      <c r="B24" s="219"/>
      <c r="C24" s="212"/>
      <c r="D24" s="212"/>
      <c r="E24" s="218"/>
      <c r="F24" s="213"/>
      <c r="G24" s="214"/>
      <c r="H24" s="215"/>
      <c r="I24" s="216"/>
      <c r="J24" s="217"/>
      <c r="K24" s="218"/>
      <c r="L24" s="213"/>
      <c r="M24" s="214"/>
      <c r="N24" s="215"/>
      <c r="O24" s="216"/>
      <c r="P24" s="217"/>
      <c r="Q24" s="218"/>
      <c r="R24" s="164">
        <v>2</v>
      </c>
    </row>
    <row r="25" spans="1:18" x14ac:dyDescent="0.25">
      <c r="A25" s="211"/>
      <c r="B25" s="219"/>
      <c r="C25" s="212"/>
      <c r="D25" s="212"/>
      <c r="E25" s="218"/>
      <c r="F25" s="213"/>
      <c r="G25" s="214"/>
      <c r="H25" s="215"/>
      <c r="I25" s="216"/>
      <c r="J25" s="217"/>
      <c r="K25" s="218"/>
      <c r="L25" s="213"/>
      <c r="M25" s="214"/>
      <c r="N25" s="215"/>
      <c r="O25" s="216"/>
      <c r="P25" s="217"/>
      <c r="Q25" s="218"/>
      <c r="R25" s="164">
        <v>2</v>
      </c>
    </row>
    <row r="26" spans="1:18" x14ac:dyDescent="0.25">
      <c r="A26" s="22"/>
      <c r="B26" s="157"/>
      <c r="C26" s="23"/>
      <c r="D26" s="23"/>
      <c r="E26" s="24"/>
      <c r="F26" s="25"/>
      <c r="G26" s="26"/>
      <c r="H26" s="27"/>
      <c r="I26" s="28"/>
      <c r="J26" s="29"/>
      <c r="K26" s="24"/>
      <c r="L26" s="25"/>
      <c r="M26" s="26"/>
      <c r="N26" s="27"/>
      <c r="O26" s="28"/>
      <c r="P26" s="29"/>
      <c r="Q26" s="24"/>
      <c r="R26" s="164">
        <v>2</v>
      </c>
    </row>
    <row r="27" spans="1:18" x14ac:dyDescent="0.25">
      <c r="A27" s="22"/>
      <c r="B27" s="157"/>
      <c r="C27" s="23"/>
      <c r="D27" s="23"/>
      <c r="E27" s="24"/>
      <c r="F27" s="25"/>
      <c r="G27" s="26"/>
      <c r="H27" s="27"/>
      <c r="I27" s="28"/>
      <c r="J27" s="29"/>
      <c r="K27" s="24"/>
      <c r="L27" s="25"/>
      <c r="M27" s="26"/>
      <c r="N27" s="27"/>
      <c r="O27" s="28"/>
      <c r="P27" s="29"/>
      <c r="Q27" s="24"/>
      <c r="R27" s="164"/>
    </row>
    <row r="28" spans="1:18" x14ac:dyDescent="0.25">
      <c r="A28" s="22"/>
      <c r="B28" s="157"/>
      <c r="C28" s="23"/>
      <c r="D28" s="23"/>
      <c r="E28" s="24"/>
      <c r="F28" s="25"/>
      <c r="G28" s="26"/>
      <c r="H28" s="27"/>
      <c r="I28" s="28"/>
      <c r="J28" s="29"/>
      <c r="K28" s="24"/>
      <c r="L28" s="25"/>
      <c r="M28" s="26"/>
      <c r="N28" s="27"/>
      <c r="O28" s="28"/>
      <c r="P28" s="29"/>
      <c r="Q28" s="24"/>
      <c r="R28" s="164"/>
    </row>
    <row r="29" spans="1:18" x14ac:dyDescent="0.25">
      <c r="A29" s="22"/>
      <c r="B29" s="157"/>
      <c r="C29" s="23"/>
      <c r="D29" s="23"/>
      <c r="E29" s="24"/>
      <c r="F29" s="25"/>
      <c r="G29" s="26"/>
      <c r="H29" s="27"/>
      <c r="I29" s="28"/>
      <c r="J29" s="29"/>
      <c r="K29" s="24"/>
      <c r="L29" s="25"/>
      <c r="M29" s="26"/>
      <c r="N29" s="27"/>
      <c r="O29" s="28"/>
      <c r="P29" s="29"/>
      <c r="Q29" s="24"/>
      <c r="R29" s="164"/>
    </row>
    <row r="30" spans="1:18" x14ac:dyDescent="0.25">
      <c r="A30" s="22"/>
      <c r="B30" s="157"/>
      <c r="C30" s="23"/>
      <c r="D30" s="23"/>
      <c r="E30" s="24"/>
      <c r="F30" s="25"/>
      <c r="G30" s="26"/>
      <c r="H30" s="27"/>
      <c r="I30" s="28"/>
      <c r="J30" s="29"/>
      <c r="K30" s="24"/>
      <c r="L30" s="25"/>
      <c r="M30" s="26"/>
      <c r="N30" s="27"/>
      <c r="O30" s="28"/>
      <c r="P30" s="29"/>
      <c r="Q30" s="24"/>
      <c r="R30" s="164"/>
    </row>
    <row r="31" spans="1:18" x14ac:dyDescent="0.25">
      <c r="A31" s="22"/>
      <c r="B31" s="157"/>
      <c r="C31" s="23"/>
      <c r="D31" s="23"/>
      <c r="E31" s="24"/>
      <c r="F31" s="25"/>
      <c r="G31" s="26"/>
      <c r="H31" s="27"/>
      <c r="I31" s="28"/>
      <c r="J31" s="29"/>
      <c r="K31" s="24"/>
      <c r="L31" s="25"/>
      <c r="M31" s="26"/>
      <c r="N31" s="27"/>
      <c r="O31" s="28"/>
      <c r="P31" s="29"/>
      <c r="Q31" s="24"/>
      <c r="R31" s="164"/>
    </row>
    <row r="32" spans="1:18" x14ac:dyDescent="0.25">
      <c r="A32" s="22"/>
      <c r="B32" s="157"/>
      <c r="C32" s="23"/>
      <c r="D32" s="23"/>
      <c r="E32" s="24"/>
      <c r="F32" s="25"/>
      <c r="G32" s="26"/>
      <c r="H32" s="27"/>
      <c r="I32" s="28"/>
      <c r="J32" s="29"/>
      <c r="K32" s="24"/>
      <c r="L32" s="25"/>
      <c r="M32" s="26"/>
      <c r="N32" s="27"/>
      <c r="O32" s="28"/>
      <c r="P32" s="29"/>
      <c r="Q32" s="24"/>
      <c r="R32" s="164"/>
    </row>
    <row r="33" spans="1:18" x14ac:dyDescent="0.25">
      <c r="A33" s="13"/>
      <c r="B33" s="158"/>
      <c r="C33" s="15"/>
      <c r="D33" s="15"/>
      <c r="E33" s="16"/>
      <c r="F33" s="17"/>
      <c r="G33" s="18"/>
      <c r="H33" s="19"/>
      <c r="I33" s="20"/>
      <c r="J33" s="21"/>
      <c r="K33" s="16"/>
      <c r="L33" s="17"/>
      <c r="M33" s="18"/>
      <c r="N33" s="19"/>
      <c r="O33" s="20"/>
      <c r="P33" s="21"/>
      <c r="Q33" s="16"/>
      <c r="R33" s="164"/>
    </row>
    <row r="34" spans="1:18" x14ac:dyDescent="0.25">
      <c r="A34" s="13"/>
      <c r="B34" s="14"/>
      <c r="C34" s="15"/>
      <c r="D34" s="15"/>
      <c r="E34" s="16"/>
      <c r="F34" s="17"/>
      <c r="G34" s="18"/>
      <c r="H34" s="19"/>
      <c r="I34" s="20"/>
      <c r="J34" s="21"/>
      <c r="K34" s="16"/>
      <c r="L34" s="17"/>
      <c r="M34" s="18"/>
      <c r="N34" s="19"/>
      <c r="O34" s="20"/>
      <c r="P34" s="21"/>
      <c r="Q34" s="16"/>
      <c r="R34" s="164">
        <v>2</v>
      </c>
    </row>
    <row r="35" spans="1:18" x14ac:dyDescent="0.25">
      <c r="A35" s="13"/>
      <c r="B35" s="14"/>
      <c r="C35" s="15"/>
      <c r="D35" s="15"/>
      <c r="E35" s="16"/>
      <c r="F35" s="17"/>
      <c r="G35" s="18"/>
      <c r="H35" s="19"/>
      <c r="I35" s="20"/>
      <c r="J35" s="21"/>
      <c r="K35" s="16"/>
      <c r="L35" s="17"/>
      <c r="M35" s="18"/>
      <c r="N35" s="19"/>
      <c r="O35" s="20"/>
      <c r="P35" s="21"/>
      <c r="Q35" s="16"/>
      <c r="R35" s="164">
        <v>3</v>
      </c>
    </row>
    <row r="36" spans="1:18" ht="15.75" thickBot="1" x14ac:dyDescent="0.3">
      <c r="A36" s="13"/>
      <c r="B36" s="14"/>
      <c r="C36" s="15"/>
      <c r="D36" s="15"/>
      <c r="E36" s="16"/>
      <c r="F36" s="17"/>
      <c r="G36" s="18"/>
      <c r="H36" s="19"/>
      <c r="I36" s="20"/>
      <c r="J36" s="21"/>
      <c r="K36" s="16"/>
      <c r="L36" s="17"/>
      <c r="M36" s="18"/>
      <c r="N36" s="19"/>
      <c r="O36" s="20"/>
      <c r="P36" s="21"/>
      <c r="Q36" s="16"/>
      <c r="R36" s="164">
        <v>3</v>
      </c>
    </row>
    <row r="37" spans="1:18" ht="15.75" thickBot="1" x14ac:dyDescent="0.3">
      <c r="A37" s="72" t="s">
        <v>27</v>
      </c>
      <c r="B37" s="187"/>
      <c r="C37" s="187"/>
      <c r="D37" s="187"/>
      <c r="E37" s="188"/>
      <c r="F37" s="75">
        <f>SUMIFS(F12:F36,$E12:$E36,"=1")</f>
        <v>8</v>
      </c>
      <c r="G37" s="76">
        <f>SUMIFS(G12:G36,$E12:$E36,"=1")</f>
        <v>0</v>
      </c>
      <c r="H37" s="77">
        <f>SUMIFS(H12:H36,$E12:$E36,"=1")</f>
        <v>7</v>
      </c>
      <c r="I37" s="78">
        <v>2</v>
      </c>
      <c r="J37" s="79">
        <f>SUMIFS(J12:J36,$E12:$E36,"=1")+SUMIFS(J12:J36,$D12:$D36,"=OB",$E12:$E36,"=2")</f>
        <v>30</v>
      </c>
      <c r="K37" s="188"/>
      <c r="L37" s="75">
        <f>SUMIFS(L12:L36,$E12:$E36,"=1")</f>
        <v>8</v>
      </c>
      <c r="M37" s="76">
        <f>SUMIFS(M12:M36,$E12:$E36,"=1")</f>
        <v>0</v>
      </c>
      <c r="N37" s="77">
        <f>SUMIFS(N12:N36,$E12:$E36,"=1")</f>
        <v>7</v>
      </c>
      <c r="O37" s="78">
        <v>4</v>
      </c>
      <c r="P37" s="79">
        <f>SUMIFS(P12:P36,$E12:$E36,"=1")+SUMIFS(P12:P36,$D12:$D36,"=OB",$E12:$E36,"=2")</f>
        <v>30</v>
      </c>
      <c r="Q37" s="188"/>
      <c r="R37" s="164"/>
    </row>
    <row r="38" spans="1:18" ht="15.75" thickBot="1" x14ac:dyDescent="0.3">
      <c r="A38" s="80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60"/>
      <c r="R38" s="164"/>
    </row>
    <row r="39" spans="1:18" ht="15.75" thickBot="1" x14ac:dyDescent="0.3">
      <c r="A39" s="386" t="s">
        <v>49</v>
      </c>
      <c r="B39" s="387"/>
      <c r="C39" s="81"/>
      <c r="D39" s="81"/>
      <c r="E39" s="81"/>
      <c r="F39" s="82"/>
      <c r="G39" s="83"/>
      <c r="H39" s="84"/>
      <c r="I39" s="85"/>
      <c r="J39" s="86"/>
      <c r="K39" s="81"/>
      <c r="L39" s="82"/>
      <c r="M39" s="83"/>
      <c r="N39" s="84"/>
      <c r="O39" s="85"/>
      <c r="P39" s="86"/>
      <c r="Q39" s="87"/>
      <c r="R39" s="164"/>
    </row>
    <row r="40" spans="1:18" x14ac:dyDescent="0.25">
      <c r="A40" s="211"/>
      <c r="B40" s="219"/>
      <c r="C40" s="212"/>
      <c r="D40" s="212"/>
      <c r="E40" s="218"/>
      <c r="F40" s="213"/>
      <c r="G40" s="214"/>
      <c r="H40" s="215"/>
      <c r="I40" s="216"/>
      <c r="J40" s="217"/>
      <c r="K40" s="218"/>
      <c r="L40" s="213"/>
      <c r="M40" s="214"/>
      <c r="N40" s="215"/>
      <c r="O40" s="216"/>
      <c r="P40" s="217"/>
      <c r="Q40" s="218"/>
      <c r="R40" s="164"/>
    </row>
    <row r="41" spans="1:18" x14ac:dyDescent="0.25">
      <c r="A41" s="211"/>
      <c r="B41" s="219"/>
      <c r="C41" s="212"/>
      <c r="D41" s="212"/>
      <c r="E41" s="218"/>
      <c r="F41" s="213"/>
      <c r="G41" s="214"/>
      <c r="H41" s="215"/>
      <c r="I41" s="216"/>
      <c r="J41" s="217"/>
      <c r="K41" s="218"/>
      <c r="L41" s="213"/>
      <c r="M41" s="214"/>
      <c r="N41" s="215"/>
      <c r="O41" s="216"/>
      <c r="P41" s="217"/>
      <c r="Q41" s="218"/>
      <c r="R41" s="164"/>
    </row>
    <row r="42" spans="1:18" x14ac:dyDescent="0.25">
      <c r="A42" s="22"/>
      <c r="B42" s="157"/>
      <c r="C42" s="23"/>
      <c r="D42" s="23"/>
      <c r="E42" s="24"/>
      <c r="F42" s="25"/>
      <c r="G42" s="26"/>
      <c r="H42" s="27"/>
      <c r="I42" s="28"/>
      <c r="J42" s="29"/>
      <c r="K42" s="24"/>
      <c r="L42" s="25"/>
      <c r="M42" s="26"/>
      <c r="N42" s="27"/>
      <c r="O42" s="28"/>
      <c r="P42" s="29"/>
      <c r="Q42" s="24"/>
      <c r="R42" s="164"/>
    </row>
    <row r="43" spans="1:18" x14ac:dyDescent="0.25">
      <c r="A43" s="22"/>
      <c r="B43" s="157"/>
      <c r="C43" s="23"/>
      <c r="D43" s="23"/>
      <c r="E43" s="24"/>
      <c r="F43" s="25"/>
      <c r="G43" s="26"/>
      <c r="H43" s="27"/>
      <c r="I43" s="28"/>
      <c r="J43" s="29"/>
      <c r="K43" s="24"/>
      <c r="L43" s="25"/>
      <c r="M43" s="26"/>
      <c r="N43" s="27"/>
      <c r="O43" s="28"/>
      <c r="P43" s="29"/>
      <c r="Q43" s="24"/>
      <c r="R43" s="164"/>
    </row>
    <row r="44" spans="1:18" x14ac:dyDescent="0.25">
      <c r="A44" s="13"/>
      <c r="B44" s="14"/>
      <c r="C44" s="15"/>
      <c r="D44" s="15"/>
      <c r="E44" s="16"/>
      <c r="F44" s="17"/>
      <c r="G44" s="18"/>
      <c r="H44" s="19"/>
      <c r="I44" s="20"/>
      <c r="J44" s="21"/>
      <c r="K44" s="16"/>
      <c r="L44" s="17"/>
      <c r="M44" s="18"/>
      <c r="N44" s="19"/>
      <c r="O44" s="20"/>
      <c r="P44" s="21"/>
      <c r="Q44" s="16"/>
      <c r="R44" s="164"/>
    </row>
    <row r="45" spans="1:18" x14ac:dyDescent="0.25">
      <c r="A45" s="13"/>
      <c r="B45" s="14"/>
      <c r="C45" s="15"/>
      <c r="D45" s="15"/>
      <c r="E45" s="16"/>
      <c r="F45" s="17"/>
      <c r="G45" s="18"/>
      <c r="H45" s="19"/>
      <c r="I45" s="20"/>
      <c r="J45" s="21"/>
      <c r="K45" s="16"/>
      <c r="L45" s="17"/>
      <c r="M45" s="18"/>
      <c r="N45" s="19"/>
      <c r="O45" s="20"/>
      <c r="P45" s="21"/>
      <c r="Q45" s="16"/>
      <c r="R45" s="164"/>
    </row>
    <row r="46" spans="1:18" x14ac:dyDescent="0.25">
      <c r="A46" s="13"/>
      <c r="B46" s="14"/>
      <c r="C46" s="15"/>
      <c r="D46" s="15"/>
      <c r="E46" s="16"/>
      <c r="F46" s="17"/>
      <c r="G46" s="18"/>
      <c r="H46" s="19"/>
      <c r="I46" s="20"/>
      <c r="J46" s="21"/>
      <c r="K46" s="16"/>
      <c r="L46" s="17"/>
      <c r="M46" s="18"/>
      <c r="N46" s="19"/>
      <c r="O46" s="20"/>
      <c r="P46" s="21"/>
      <c r="Q46" s="16"/>
      <c r="R46" s="164"/>
    </row>
    <row r="47" spans="1:18" x14ac:dyDescent="0.25">
      <c r="A47" s="13"/>
      <c r="B47" s="14"/>
      <c r="C47" s="15"/>
      <c r="D47" s="15"/>
      <c r="E47" s="16"/>
      <c r="F47" s="17"/>
      <c r="G47" s="18"/>
      <c r="H47" s="19"/>
      <c r="I47" s="20"/>
      <c r="J47" s="21"/>
      <c r="K47" s="16"/>
      <c r="L47" s="17"/>
      <c r="M47" s="18"/>
      <c r="N47" s="19"/>
      <c r="O47" s="20"/>
      <c r="P47" s="21"/>
      <c r="Q47" s="16"/>
      <c r="R47" s="164"/>
    </row>
    <row r="48" spans="1:18" x14ac:dyDescent="0.25">
      <c r="A48" s="13"/>
      <c r="B48" s="14"/>
      <c r="C48" s="15"/>
      <c r="D48" s="15"/>
      <c r="E48" s="16"/>
      <c r="F48" s="17"/>
      <c r="G48" s="18"/>
      <c r="H48" s="19"/>
      <c r="I48" s="20"/>
      <c r="J48" s="21"/>
      <c r="K48" s="16"/>
      <c r="L48" s="17"/>
      <c r="M48" s="18"/>
      <c r="N48" s="19"/>
      <c r="O48" s="20"/>
      <c r="P48" s="21"/>
      <c r="Q48" s="16"/>
      <c r="R48" s="164"/>
    </row>
    <row r="49" spans="1:19" ht="15.75" thickBot="1" x14ac:dyDescent="0.3">
      <c r="A49" s="110"/>
      <c r="B49" s="165"/>
      <c r="C49" s="111"/>
      <c r="D49" s="111"/>
      <c r="E49" s="115"/>
      <c r="F49" s="112"/>
      <c r="G49" s="113"/>
      <c r="H49" s="114"/>
      <c r="I49" s="166"/>
      <c r="J49" s="167"/>
      <c r="K49" s="115"/>
      <c r="L49" s="112"/>
      <c r="M49" s="113"/>
      <c r="N49" s="114"/>
      <c r="O49" s="166"/>
      <c r="P49" s="167"/>
      <c r="Q49" s="115"/>
      <c r="R49" s="164"/>
    </row>
    <row r="50" spans="1:19" ht="15.75" thickBot="1" x14ac:dyDescent="0.3">
      <c r="A50" s="99" t="s">
        <v>27</v>
      </c>
      <c r="B50" s="100"/>
      <c r="C50" s="100"/>
      <c r="D50" s="100"/>
      <c r="E50" s="101"/>
      <c r="F50" s="102">
        <f>SUMIFS(F40:F49,$D40:$D49,"=F")</f>
        <v>0</v>
      </c>
      <c r="G50" s="103">
        <f t="shared" ref="G50:I50" si="0">SUMIFS(G40:G49,$D40:$D49,"=F")</f>
        <v>0</v>
      </c>
      <c r="H50" s="104">
        <f t="shared" si="0"/>
        <v>0</v>
      </c>
      <c r="I50" s="105">
        <f t="shared" si="0"/>
        <v>0</v>
      </c>
      <c r="J50" s="106">
        <f>SUMIFS(J40:J49,$D40:$D49,"=F")</f>
        <v>0</v>
      </c>
      <c r="K50" s="107"/>
      <c r="L50" s="102">
        <f>SUMIFS(L40:L49,$D40:$D49,"=F")</f>
        <v>0</v>
      </c>
      <c r="M50" s="103">
        <f t="shared" ref="M50:O50" si="1">SUMIFS(M40:M49,$D40:$D49,"=F")</f>
        <v>0</v>
      </c>
      <c r="N50" s="104">
        <f t="shared" si="1"/>
        <v>0</v>
      </c>
      <c r="O50" s="105">
        <f t="shared" si="1"/>
        <v>0</v>
      </c>
      <c r="P50" s="106">
        <f>SUMIFS(P40:P49,$D40:$D49,"=F")</f>
        <v>0</v>
      </c>
      <c r="Q50" s="108"/>
      <c r="R50" s="168"/>
    </row>
    <row r="51" spans="1:19" x14ac:dyDescent="0.25">
      <c r="A51" s="195"/>
      <c r="B51" s="196"/>
      <c r="C51" s="196"/>
      <c r="D51" s="196"/>
      <c r="E51" s="196"/>
      <c r="F51" s="197"/>
      <c r="G51" s="198"/>
      <c r="H51" s="199"/>
      <c r="I51" s="200"/>
      <c r="J51" s="201"/>
      <c r="K51" s="196"/>
      <c r="L51" s="197"/>
      <c r="M51" s="198"/>
      <c r="N51" s="199"/>
      <c r="O51" s="200"/>
      <c r="P51" s="201"/>
      <c r="Q51" s="196"/>
    </row>
    <row r="52" spans="1:19" x14ac:dyDescent="0.25">
      <c r="A52" s="383"/>
      <c r="B52" s="384"/>
      <c r="C52" s="384"/>
      <c r="D52" s="384"/>
      <c r="E52" s="384"/>
      <c r="F52" s="384"/>
      <c r="G52" s="384"/>
      <c r="H52" s="384"/>
      <c r="I52" s="384"/>
      <c r="J52" s="384"/>
      <c r="K52" s="384"/>
      <c r="L52" s="384"/>
      <c r="M52" s="384"/>
      <c r="N52" s="384"/>
      <c r="O52" s="384"/>
      <c r="P52" s="384"/>
      <c r="Q52" s="384"/>
    </row>
    <row r="54" spans="1:19" ht="15.75" thickBot="1" x14ac:dyDescent="0.3"/>
    <row r="55" spans="1:19" s="90" customFormat="1" ht="15.75" thickBot="1" x14ac:dyDescent="0.3">
      <c r="A55" s="189"/>
      <c r="B55" s="186"/>
      <c r="C55" s="186"/>
      <c r="D55" s="186"/>
      <c r="E55" s="186"/>
      <c r="F55" s="34"/>
      <c r="G55" s="35"/>
      <c r="H55" s="36"/>
      <c r="I55" s="37"/>
      <c r="J55" s="38"/>
      <c r="K55" s="186"/>
      <c r="L55" s="34"/>
      <c r="M55" s="35"/>
      <c r="N55" s="36"/>
      <c r="O55" s="37"/>
      <c r="P55" s="38"/>
      <c r="Q55" s="186"/>
      <c r="R55" s="188">
        <f>SUMIF($E11:$E50,"=1",R11:R50)</f>
        <v>28</v>
      </c>
      <c r="S55" s="89"/>
    </row>
    <row r="58" spans="1:19" x14ac:dyDescent="0.25">
      <c r="F58" s="151"/>
      <c r="G58" s="152"/>
      <c r="H58" s="153"/>
      <c r="I58" s="154"/>
      <c r="J58" s="155"/>
      <c r="K58" s="156"/>
      <c r="L58" s="151"/>
      <c r="M58" s="152"/>
      <c r="N58" s="153"/>
      <c r="O58" s="154"/>
    </row>
    <row r="59" spans="1:19" x14ac:dyDescent="0.25">
      <c r="F59" s="379"/>
      <c r="G59" s="379"/>
      <c r="H59" s="379"/>
      <c r="I59" s="379"/>
      <c r="J59" s="155"/>
      <c r="K59" s="156"/>
      <c r="L59" s="379"/>
      <c r="M59" s="379"/>
      <c r="N59" s="379"/>
      <c r="O59" s="379"/>
    </row>
    <row r="60" spans="1:19" x14ac:dyDescent="0.25">
      <c r="F60" s="151"/>
      <c r="G60" s="152"/>
      <c r="H60" s="153"/>
      <c r="I60" s="154"/>
      <c r="J60" s="379"/>
      <c r="K60" s="379"/>
      <c r="L60" s="151"/>
      <c r="M60" s="152"/>
      <c r="N60" s="153"/>
      <c r="O60" s="154"/>
    </row>
    <row r="61" spans="1:19" x14ac:dyDescent="0.25">
      <c r="F61" s="151"/>
      <c r="G61" s="152"/>
      <c r="H61" s="153"/>
      <c r="I61" s="154"/>
      <c r="J61" s="155"/>
      <c r="K61" s="156"/>
      <c r="L61" s="151"/>
      <c r="M61" s="152"/>
      <c r="N61" s="153"/>
      <c r="O61" s="154"/>
    </row>
    <row r="67" spans="6:15" ht="15.75" thickBot="1" x14ac:dyDescent="0.3"/>
    <row r="68" spans="6:15" ht="15.75" thickBot="1" x14ac:dyDescent="0.3">
      <c r="F68" s="380">
        <f>SUMIFS(F12:F36,$E12:$E36,"=1")+SUMIFS(G12:G36,$E12:$E36,"=1")+SUMIFS(H12:H36,$E12:$E36,"=1")+SUMIFS(I12:I36,$E12:$E36,"=1")</f>
        <v>15</v>
      </c>
      <c r="G68" s="381"/>
      <c r="H68" s="381"/>
      <c r="I68" s="382"/>
      <c r="J68" s="369"/>
      <c r="K68" s="385"/>
      <c r="L68" s="380">
        <f>SUMIFS(L12:L36,$E12:$E36,"=1")+SUMIFS(M12:M36,$E12:$E36,"=1")+SUMIFS(N12:N36,$E12:$E36,"=1")+SUMIFS(O12:O36,$E12:$E36,"=1")</f>
        <v>19</v>
      </c>
      <c r="M68" s="381"/>
      <c r="N68" s="381"/>
      <c r="O68" s="382"/>
    </row>
  </sheetData>
  <mergeCells count="12">
    <mergeCell ref="L1:P1"/>
    <mergeCell ref="L2:P2"/>
    <mergeCell ref="G7:K7"/>
    <mergeCell ref="E9:M9"/>
    <mergeCell ref="A39:B39"/>
    <mergeCell ref="A52:Q52"/>
    <mergeCell ref="J60:K60"/>
    <mergeCell ref="F59:I59"/>
    <mergeCell ref="L59:O59"/>
    <mergeCell ref="F68:I68"/>
    <mergeCell ref="J68:K68"/>
    <mergeCell ref="L68:O68"/>
  </mergeCells>
  <phoneticPr fontId="0" type="noConversion"/>
  <conditionalFormatting sqref="J51">
    <cfRule type="cellIs" dxfId="5" priority="2" operator="greaterThan">
      <formula>30</formula>
    </cfRule>
  </conditionalFormatting>
  <conditionalFormatting sqref="P51">
    <cfRule type="cellIs" dxfId="4" priority="1" operator="greaterThan">
      <formula>30</formula>
    </cfRule>
  </conditionalFormatting>
  <pageMargins left="0.43307086614173229" right="0.15748031496062992" top="0.35433070866141736" bottom="0.62992125984251968" header="0.19685039370078741" footer="0.19685039370078741"/>
  <pageSetup paperSize="9" scale="79" fitToHeight="0" orientation="portrait" horizontalDpi="4294967294" verticalDpi="300" r:id="rId1"/>
  <headerFooter>
    <oddFooter>&amp;LRECTOR,
Prof.univ.dr. Cezar Ionuț SPÎNU&amp;CDECAN,
Prof. univ.dr. Marian DRAGOMIR&amp;RDIRECTOR DEPARTAMENT,
Prof.univ.dr. Dorina ORȚĂNESCU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67"/>
  <sheetViews>
    <sheetView view="pageBreakPreview" topLeftCell="A34" zoomScaleSheetLayoutView="100" workbookViewId="0">
      <selection activeCell="A67" sqref="A67:XFD67"/>
    </sheetView>
  </sheetViews>
  <sheetFormatPr defaultColWidth="9.140625" defaultRowHeight="15" x14ac:dyDescent="0.25"/>
  <cols>
    <col min="1" max="1" width="37.140625" style="2" customWidth="1"/>
    <col min="2" max="2" width="10.140625" style="33" customWidth="1"/>
    <col min="3" max="3" width="3.42578125" style="33" customWidth="1"/>
    <col min="4" max="4" width="3.7109375" style="33" bestFit="1" customWidth="1"/>
    <col min="5" max="5" width="4.85546875" style="33" customWidth="1"/>
    <col min="6" max="6" width="6.5703125" style="34" customWidth="1"/>
    <col min="7" max="7" width="4.140625" style="35" customWidth="1"/>
    <col min="8" max="8" width="3.85546875" style="36" customWidth="1"/>
    <col min="9" max="9" width="4" style="37" customWidth="1"/>
    <col min="10" max="10" width="7" style="38" bestFit="1" customWidth="1"/>
    <col min="11" max="11" width="4.7109375" style="33" customWidth="1"/>
    <col min="12" max="12" width="7.140625" style="34" customWidth="1"/>
    <col min="13" max="13" width="4.140625" style="35" customWidth="1"/>
    <col min="14" max="14" width="4" style="36" customWidth="1"/>
    <col min="15" max="15" width="4.140625" style="37" customWidth="1"/>
    <col min="16" max="16" width="7" style="38" bestFit="1" customWidth="1"/>
    <col min="17" max="17" width="4.42578125" style="33" customWidth="1"/>
    <col min="18" max="18" width="3.85546875" style="33" hidden="1" customWidth="1"/>
    <col min="19" max="19" width="9.140625" style="40"/>
    <col min="20" max="16384" width="9.140625" style="41"/>
  </cols>
  <sheetData>
    <row r="1" spans="1:18" x14ac:dyDescent="0.25">
      <c r="A1" s="1" t="s">
        <v>0</v>
      </c>
      <c r="L1" s="371" t="s">
        <v>48</v>
      </c>
      <c r="M1" s="372"/>
      <c r="N1" s="372"/>
      <c r="O1" s="372"/>
      <c r="P1" s="372"/>
    </row>
    <row r="2" spans="1:18" x14ac:dyDescent="0.25">
      <c r="A2" s="1" t="s">
        <v>44</v>
      </c>
      <c r="L2" s="371" t="s">
        <v>52</v>
      </c>
      <c r="M2" s="372"/>
      <c r="N2" s="372"/>
      <c r="O2" s="372"/>
      <c r="P2" s="372"/>
    </row>
    <row r="3" spans="1:18" x14ac:dyDescent="0.25">
      <c r="A3" s="1" t="s">
        <v>45</v>
      </c>
    </row>
    <row r="4" spans="1:18" x14ac:dyDescent="0.25">
      <c r="A4" s="2" t="s">
        <v>54</v>
      </c>
    </row>
    <row r="5" spans="1:18" ht="15.75" thickBot="1" x14ac:dyDescent="0.3">
      <c r="A5" s="2" t="s">
        <v>55</v>
      </c>
    </row>
    <row r="6" spans="1:18" ht="15.75" thickBot="1" x14ac:dyDescent="0.3">
      <c r="A6" s="2" t="s">
        <v>56</v>
      </c>
      <c r="F6" s="42" t="s">
        <v>37</v>
      </c>
      <c r="G6" s="43"/>
      <c r="H6" s="44"/>
      <c r="I6" s="45"/>
      <c r="J6" s="46"/>
      <c r="K6" s="47"/>
      <c r="L6" s="42" t="s">
        <v>38</v>
      </c>
    </row>
    <row r="7" spans="1:18" ht="15.75" thickBot="1" x14ac:dyDescent="0.3">
      <c r="A7" s="2" t="s">
        <v>57</v>
      </c>
      <c r="F7" s="48"/>
      <c r="G7" s="373" t="s">
        <v>39</v>
      </c>
      <c r="H7" s="374"/>
      <c r="I7" s="374"/>
      <c r="J7" s="374"/>
      <c r="K7" s="375"/>
      <c r="L7" s="49"/>
    </row>
    <row r="9" spans="1:18" ht="15.75" thickBot="1" x14ac:dyDescent="0.3">
      <c r="E9" s="376" t="s">
        <v>58</v>
      </c>
      <c r="F9" s="376"/>
      <c r="G9" s="376"/>
      <c r="H9" s="376"/>
      <c r="I9" s="376"/>
      <c r="J9" s="376"/>
      <c r="K9" s="376"/>
      <c r="L9" s="376"/>
      <c r="M9" s="376"/>
    </row>
    <row r="10" spans="1:18" s="60" customFormat="1" ht="60.75" thickBot="1" x14ac:dyDescent="0.3">
      <c r="A10" s="50" t="s">
        <v>1</v>
      </c>
      <c r="B10" s="51" t="s">
        <v>2</v>
      </c>
      <c r="C10" s="52" t="s">
        <v>41</v>
      </c>
      <c r="D10" s="52" t="s">
        <v>43</v>
      </c>
      <c r="E10" s="53" t="s">
        <v>42</v>
      </c>
      <c r="F10" s="54" t="s">
        <v>3</v>
      </c>
      <c r="G10" s="55" t="s">
        <v>4</v>
      </c>
      <c r="H10" s="56" t="s">
        <v>5</v>
      </c>
      <c r="I10" s="57" t="s">
        <v>6</v>
      </c>
      <c r="J10" s="58" t="s">
        <v>7</v>
      </c>
      <c r="K10" s="53" t="s">
        <v>8</v>
      </c>
      <c r="L10" s="54" t="s">
        <v>9</v>
      </c>
      <c r="M10" s="55" t="s">
        <v>10</v>
      </c>
      <c r="N10" s="56" t="s">
        <v>11</v>
      </c>
      <c r="O10" s="57" t="s">
        <v>12</v>
      </c>
      <c r="P10" s="58" t="s">
        <v>13</v>
      </c>
      <c r="Q10" s="53" t="s">
        <v>14</v>
      </c>
      <c r="R10" s="59" t="s">
        <v>26</v>
      </c>
    </row>
    <row r="11" spans="1:18" ht="15.75" thickBot="1" x14ac:dyDescent="0.3">
      <c r="A11" s="61" t="s">
        <v>50</v>
      </c>
      <c r="B11" s="3"/>
      <c r="C11" s="62"/>
      <c r="D11" s="62"/>
      <c r="E11" s="63"/>
      <c r="F11" s="64"/>
      <c r="G11" s="65"/>
      <c r="H11" s="66"/>
      <c r="I11" s="67"/>
      <c r="J11" s="68"/>
      <c r="K11" s="63"/>
      <c r="L11" s="64"/>
      <c r="M11" s="65"/>
      <c r="N11" s="66"/>
      <c r="O11" s="67"/>
      <c r="P11" s="68"/>
      <c r="Q11" s="69"/>
      <c r="R11" s="70">
        <v>3</v>
      </c>
    </row>
    <row r="12" spans="1:18" x14ac:dyDescent="0.25">
      <c r="A12" s="4"/>
      <c r="B12" s="5"/>
      <c r="C12" s="6"/>
      <c r="D12" s="6"/>
      <c r="E12" s="7"/>
      <c r="F12" s="8"/>
      <c r="G12" s="9"/>
      <c r="H12" s="10"/>
      <c r="I12" s="11"/>
      <c r="J12" s="12"/>
      <c r="K12" s="7"/>
      <c r="L12" s="8"/>
      <c r="M12" s="9"/>
      <c r="N12" s="10"/>
      <c r="O12" s="11"/>
      <c r="P12" s="12"/>
      <c r="Q12" s="7"/>
      <c r="R12" s="71">
        <v>4</v>
      </c>
    </row>
    <row r="13" spans="1:18" x14ac:dyDescent="0.25">
      <c r="A13" s="13"/>
      <c r="B13" s="14"/>
      <c r="C13" s="15"/>
      <c r="D13" s="15"/>
      <c r="E13" s="16"/>
      <c r="F13" s="17"/>
      <c r="G13" s="18"/>
      <c r="H13" s="19"/>
      <c r="I13" s="20"/>
      <c r="J13" s="21"/>
      <c r="K13" s="16"/>
      <c r="L13" s="17"/>
      <c r="M13" s="18"/>
      <c r="N13" s="19"/>
      <c r="O13" s="20"/>
      <c r="P13" s="21"/>
      <c r="Q13" s="16"/>
      <c r="R13" s="71">
        <v>3</v>
      </c>
    </row>
    <row r="14" spans="1:18" x14ac:dyDescent="0.25">
      <c r="A14" s="13"/>
      <c r="B14" s="14"/>
      <c r="C14" s="15"/>
      <c r="D14" s="15"/>
      <c r="E14" s="16"/>
      <c r="F14" s="17"/>
      <c r="G14" s="18"/>
      <c r="H14" s="19"/>
      <c r="I14" s="20"/>
      <c r="J14" s="21"/>
      <c r="K14" s="16"/>
      <c r="L14" s="17"/>
      <c r="M14" s="18"/>
      <c r="N14" s="19"/>
      <c r="O14" s="20"/>
      <c r="P14" s="21"/>
      <c r="Q14" s="16"/>
      <c r="R14" s="71">
        <v>3</v>
      </c>
    </row>
    <row r="15" spans="1:18" x14ac:dyDescent="0.25">
      <c r="A15" s="22"/>
      <c r="B15" s="14"/>
      <c r="C15" s="23"/>
      <c r="D15" s="23"/>
      <c r="E15" s="24"/>
      <c r="F15" s="25"/>
      <c r="G15" s="26"/>
      <c r="H15" s="27"/>
      <c r="I15" s="28"/>
      <c r="J15" s="29"/>
      <c r="K15" s="24"/>
      <c r="L15" s="25"/>
      <c r="M15" s="26"/>
      <c r="N15" s="27"/>
      <c r="O15" s="28"/>
      <c r="P15" s="29"/>
      <c r="Q15" s="24"/>
      <c r="R15" s="71">
        <v>3</v>
      </c>
    </row>
    <row r="16" spans="1:18" x14ac:dyDescent="0.25">
      <c r="A16" s="22"/>
      <c r="B16" s="14"/>
      <c r="C16" s="23"/>
      <c r="D16" s="23"/>
      <c r="E16" s="24"/>
      <c r="F16" s="25"/>
      <c r="G16" s="26"/>
      <c r="H16" s="27"/>
      <c r="I16" s="28"/>
      <c r="J16" s="29"/>
      <c r="K16" s="24"/>
      <c r="L16" s="25"/>
      <c r="M16" s="26"/>
      <c r="N16" s="27"/>
      <c r="O16" s="28"/>
      <c r="P16" s="29"/>
      <c r="Q16" s="24"/>
      <c r="R16" s="71">
        <v>2</v>
      </c>
    </row>
    <row r="17" spans="1:18" x14ac:dyDescent="0.25">
      <c r="A17" s="22"/>
      <c r="B17" s="14"/>
      <c r="C17" s="23"/>
      <c r="D17" s="23"/>
      <c r="E17" s="24"/>
      <c r="F17" s="25"/>
      <c r="G17" s="26"/>
      <c r="H17" s="27"/>
      <c r="I17" s="28"/>
      <c r="J17" s="29"/>
      <c r="K17" s="24"/>
      <c r="L17" s="25"/>
      <c r="M17" s="26"/>
      <c r="N17" s="27"/>
      <c r="O17" s="28"/>
      <c r="P17" s="29"/>
      <c r="Q17" s="24"/>
      <c r="R17" s="71">
        <v>2</v>
      </c>
    </row>
    <row r="18" spans="1:18" x14ac:dyDescent="0.25">
      <c r="A18" s="22"/>
      <c r="B18" s="14"/>
      <c r="C18" s="23"/>
      <c r="D18" s="23"/>
      <c r="E18" s="24"/>
      <c r="F18" s="25"/>
      <c r="G18" s="26"/>
      <c r="H18" s="27"/>
      <c r="I18" s="28"/>
      <c r="J18" s="29"/>
      <c r="K18" s="24"/>
      <c r="L18" s="25"/>
      <c r="M18" s="26"/>
      <c r="N18" s="27"/>
      <c r="O18" s="28"/>
      <c r="P18" s="29"/>
      <c r="Q18" s="24"/>
      <c r="R18" s="71">
        <v>2</v>
      </c>
    </row>
    <row r="19" spans="1:18" x14ac:dyDescent="0.25">
      <c r="A19" s="22"/>
      <c r="B19" s="14"/>
      <c r="C19" s="23"/>
      <c r="D19" s="23"/>
      <c r="E19" s="24"/>
      <c r="F19" s="25"/>
      <c r="G19" s="26"/>
      <c r="H19" s="27"/>
      <c r="I19" s="28"/>
      <c r="J19" s="29"/>
      <c r="K19" s="24"/>
      <c r="L19" s="25"/>
      <c r="M19" s="26"/>
      <c r="N19" s="27"/>
      <c r="O19" s="28"/>
      <c r="P19" s="29"/>
      <c r="Q19" s="24"/>
      <c r="R19" s="71">
        <v>4</v>
      </c>
    </row>
    <row r="20" spans="1:18" x14ac:dyDescent="0.25">
      <c r="A20" s="22"/>
      <c r="B20" s="14"/>
      <c r="C20" s="23"/>
      <c r="D20" s="23"/>
      <c r="E20" s="24"/>
      <c r="F20" s="25"/>
      <c r="G20" s="26"/>
      <c r="H20" s="27"/>
      <c r="I20" s="28"/>
      <c r="J20" s="29"/>
      <c r="K20" s="24"/>
      <c r="L20" s="25"/>
      <c r="M20" s="26"/>
      <c r="N20" s="27"/>
      <c r="O20" s="28"/>
      <c r="P20" s="29"/>
      <c r="Q20" s="24"/>
      <c r="R20" s="71">
        <v>3</v>
      </c>
    </row>
    <row r="21" spans="1:18" x14ac:dyDescent="0.25">
      <c r="A21" s="22"/>
      <c r="B21" s="14"/>
      <c r="C21" s="23"/>
      <c r="D21" s="23"/>
      <c r="E21" s="24"/>
      <c r="F21" s="25"/>
      <c r="G21" s="26"/>
      <c r="H21" s="27"/>
      <c r="I21" s="28"/>
      <c r="J21" s="29"/>
      <c r="K21" s="24"/>
      <c r="L21" s="25"/>
      <c r="M21" s="26"/>
      <c r="N21" s="27"/>
      <c r="O21" s="28"/>
      <c r="P21" s="29"/>
      <c r="Q21" s="24"/>
      <c r="R21" s="71">
        <v>2</v>
      </c>
    </row>
    <row r="22" spans="1:18" x14ac:dyDescent="0.25">
      <c r="A22" s="22"/>
      <c r="B22" s="14"/>
      <c r="C22" s="23"/>
      <c r="D22" s="23"/>
      <c r="E22" s="24"/>
      <c r="F22" s="25"/>
      <c r="G22" s="26"/>
      <c r="H22" s="27"/>
      <c r="I22" s="28"/>
      <c r="J22" s="29"/>
      <c r="K22" s="24"/>
      <c r="L22" s="25"/>
      <c r="M22" s="26"/>
      <c r="N22" s="27"/>
      <c r="O22" s="28"/>
      <c r="P22" s="29"/>
      <c r="Q22" s="24"/>
      <c r="R22" s="71">
        <v>4</v>
      </c>
    </row>
    <row r="23" spans="1:18" x14ac:dyDescent="0.25">
      <c r="A23" s="22"/>
      <c r="B23" s="14"/>
      <c r="C23" s="23"/>
      <c r="D23" s="23"/>
      <c r="E23" s="24"/>
      <c r="F23" s="25"/>
      <c r="G23" s="26"/>
      <c r="H23" s="27"/>
      <c r="I23" s="28"/>
      <c r="J23" s="29"/>
      <c r="K23" s="24"/>
      <c r="L23" s="25"/>
      <c r="M23" s="26"/>
      <c r="N23" s="27"/>
      <c r="O23" s="28"/>
      <c r="P23" s="29"/>
      <c r="Q23" s="24"/>
      <c r="R23" s="71">
        <v>2</v>
      </c>
    </row>
    <row r="24" spans="1:18" x14ac:dyDescent="0.25">
      <c r="A24" s="22"/>
      <c r="B24" s="14"/>
      <c r="C24" s="23"/>
      <c r="D24" s="23"/>
      <c r="E24" s="24"/>
      <c r="F24" s="25"/>
      <c r="G24" s="26"/>
      <c r="H24" s="27"/>
      <c r="I24" s="28"/>
      <c r="J24" s="29"/>
      <c r="K24" s="24"/>
      <c r="L24" s="25"/>
      <c r="M24" s="26"/>
      <c r="N24" s="27"/>
      <c r="O24" s="28"/>
      <c r="P24" s="29"/>
      <c r="Q24" s="24"/>
      <c r="R24" s="71">
        <v>2</v>
      </c>
    </row>
    <row r="25" spans="1:18" x14ac:dyDescent="0.25">
      <c r="A25" s="22"/>
      <c r="B25" s="14"/>
      <c r="C25" s="23"/>
      <c r="D25" s="23"/>
      <c r="E25" s="24"/>
      <c r="F25" s="25"/>
      <c r="G25" s="26"/>
      <c r="H25" s="27"/>
      <c r="I25" s="28"/>
      <c r="J25" s="29"/>
      <c r="K25" s="24"/>
      <c r="L25" s="25"/>
      <c r="M25" s="26"/>
      <c r="N25" s="27"/>
      <c r="O25" s="28"/>
      <c r="P25" s="29"/>
      <c r="Q25" s="24"/>
      <c r="R25" s="71">
        <v>3</v>
      </c>
    </row>
    <row r="26" spans="1:18" x14ac:dyDescent="0.25">
      <c r="A26" s="22"/>
      <c r="B26" s="14"/>
      <c r="C26" s="23"/>
      <c r="D26" s="23"/>
      <c r="E26" s="24"/>
      <c r="F26" s="25"/>
      <c r="G26" s="26"/>
      <c r="H26" s="27"/>
      <c r="I26" s="28"/>
      <c r="J26" s="29"/>
      <c r="K26" s="24"/>
      <c r="L26" s="25"/>
      <c r="M26" s="26"/>
      <c r="N26" s="27"/>
      <c r="O26" s="28"/>
      <c r="P26" s="29"/>
      <c r="Q26" s="24"/>
      <c r="R26" s="71">
        <v>4</v>
      </c>
    </row>
    <row r="27" spans="1:18" x14ac:dyDescent="0.25">
      <c r="A27" s="22"/>
      <c r="B27" s="14"/>
      <c r="C27" s="23"/>
      <c r="D27" s="23"/>
      <c r="E27" s="24"/>
      <c r="F27" s="25"/>
      <c r="G27" s="26"/>
      <c r="H27" s="27"/>
      <c r="I27" s="28"/>
      <c r="J27" s="29"/>
      <c r="K27" s="24"/>
      <c r="L27" s="25"/>
      <c r="M27" s="26"/>
      <c r="N27" s="27"/>
      <c r="O27" s="28"/>
      <c r="P27" s="29"/>
      <c r="Q27" s="24"/>
      <c r="R27" s="71"/>
    </row>
    <row r="28" spans="1:18" x14ac:dyDescent="0.25">
      <c r="A28" s="22"/>
      <c r="B28" s="14"/>
      <c r="C28" s="23"/>
      <c r="D28" s="23"/>
      <c r="E28" s="24"/>
      <c r="F28" s="25"/>
      <c r="G28" s="26"/>
      <c r="H28" s="27"/>
      <c r="I28" s="28"/>
      <c r="J28" s="29"/>
      <c r="K28" s="24"/>
      <c r="L28" s="25"/>
      <c r="M28" s="26"/>
      <c r="N28" s="27"/>
      <c r="O28" s="28"/>
      <c r="P28" s="29"/>
      <c r="Q28" s="24"/>
      <c r="R28" s="71"/>
    </row>
    <row r="29" spans="1:18" x14ac:dyDescent="0.25">
      <c r="A29" s="22"/>
      <c r="B29" s="14"/>
      <c r="C29" s="23"/>
      <c r="D29" s="23"/>
      <c r="E29" s="24"/>
      <c r="F29" s="25"/>
      <c r="G29" s="26"/>
      <c r="H29" s="27"/>
      <c r="I29" s="28"/>
      <c r="J29" s="29"/>
      <c r="K29" s="24"/>
      <c r="L29" s="25"/>
      <c r="M29" s="26"/>
      <c r="N29" s="27"/>
      <c r="O29" s="28"/>
      <c r="P29" s="29"/>
      <c r="Q29" s="24"/>
      <c r="R29" s="71"/>
    </row>
    <row r="30" spans="1:18" x14ac:dyDescent="0.25">
      <c r="A30" s="22"/>
      <c r="B30" s="14"/>
      <c r="C30" s="23"/>
      <c r="D30" s="23"/>
      <c r="E30" s="24"/>
      <c r="F30" s="25"/>
      <c r="G30" s="26"/>
      <c r="H30" s="27"/>
      <c r="I30" s="28"/>
      <c r="J30" s="29"/>
      <c r="K30" s="24"/>
      <c r="L30" s="25"/>
      <c r="M30" s="26"/>
      <c r="N30" s="27"/>
      <c r="O30" s="28"/>
      <c r="P30" s="29"/>
      <c r="Q30" s="24"/>
      <c r="R30" s="71"/>
    </row>
    <row r="31" spans="1:18" x14ac:dyDescent="0.25">
      <c r="A31" s="22"/>
      <c r="B31" s="14"/>
      <c r="C31" s="23"/>
      <c r="D31" s="23"/>
      <c r="E31" s="24"/>
      <c r="F31" s="25"/>
      <c r="G31" s="26"/>
      <c r="H31" s="27"/>
      <c r="I31" s="28"/>
      <c r="J31" s="29"/>
      <c r="K31" s="24"/>
      <c r="L31" s="25"/>
      <c r="M31" s="26"/>
      <c r="N31" s="27"/>
      <c r="O31" s="28"/>
      <c r="P31" s="29"/>
      <c r="Q31" s="24"/>
      <c r="R31" s="71"/>
    </row>
    <row r="32" spans="1:18" x14ac:dyDescent="0.25">
      <c r="A32" s="22"/>
      <c r="B32" s="14"/>
      <c r="C32" s="23"/>
      <c r="D32" s="23"/>
      <c r="E32" s="24"/>
      <c r="F32" s="25"/>
      <c r="G32" s="26"/>
      <c r="H32" s="27"/>
      <c r="I32" s="28"/>
      <c r="J32" s="29"/>
      <c r="K32" s="24"/>
      <c r="L32" s="25"/>
      <c r="M32" s="26"/>
      <c r="N32" s="27"/>
      <c r="O32" s="28"/>
      <c r="P32" s="29"/>
      <c r="Q32" s="24"/>
      <c r="R32" s="71"/>
    </row>
    <row r="33" spans="1:19" x14ac:dyDescent="0.25">
      <c r="A33" s="13"/>
      <c r="B33" s="14"/>
      <c r="C33" s="15"/>
      <c r="D33" s="15"/>
      <c r="E33" s="16"/>
      <c r="F33" s="17"/>
      <c r="G33" s="18"/>
      <c r="H33" s="19"/>
      <c r="I33" s="20"/>
      <c r="J33" s="21"/>
      <c r="K33" s="16"/>
      <c r="L33" s="17"/>
      <c r="M33" s="18"/>
      <c r="N33" s="19"/>
      <c r="O33" s="20"/>
      <c r="P33" s="21"/>
      <c r="Q33" s="16"/>
      <c r="R33" s="71"/>
    </row>
    <row r="34" spans="1:19" x14ac:dyDescent="0.25">
      <c r="A34" s="13"/>
      <c r="B34" s="14"/>
      <c r="C34" s="15"/>
      <c r="D34" s="15"/>
      <c r="E34" s="16"/>
      <c r="F34" s="17"/>
      <c r="G34" s="18"/>
      <c r="H34" s="19"/>
      <c r="I34" s="20"/>
      <c r="J34" s="21"/>
      <c r="K34" s="16"/>
      <c r="L34" s="17"/>
      <c r="M34" s="18"/>
      <c r="N34" s="19"/>
      <c r="O34" s="20"/>
      <c r="P34" s="21"/>
      <c r="Q34" s="16"/>
      <c r="R34" s="71"/>
    </row>
    <row r="35" spans="1:19" ht="15.75" thickBot="1" x14ac:dyDescent="0.3">
      <c r="A35" s="13"/>
      <c r="B35" s="14"/>
      <c r="C35" s="15"/>
      <c r="D35" s="15"/>
      <c r="E35" s="16"/>
      <c r="F35" s="17"/>
      <c r="G35" s="18"/>
      <c r="H35" s="19"/>
      <c r="I35" s="20"/>
      <c r="J35" s="21"/>
      <c r="K35" s="16"/>
      <c r="L35" s="17"/>
      <c r="M35" s="18"/>
      <c r="N35" s="19"/>
      <c r="O35" s="20"/>
      <c r="P35" s="21"/>
      <c r="Q35" s="16"/>
      <c r="R35" s="71"/>
    </row>
    <row r="36" spans="1:19" ht="15.75" thickBot="1" x14ac:dyDescent="0.3">
      <c r="A36" s="72" t="s">
        <v>27</v>
      </c>
      <c r="B36" s="73"/>
      <c r="C36" s="73"/>
      <c r="D36" s="73"/>
      <c r="E36" s="74"/>
      <c r="F36" s="75">
        <f>SUMIFS(F12:F35,$E12:$E35,"=1")</f>
        <v>0</v>
      </c>
      <c r="G36" s="76">
        <f>SUMIFS(G12:G35,$E12:$E35,"=1")</f>
        <v>0</v>
      </c>
      <c r="H36" s="77">
        <f>SUMIFS(H12:H35,$E12:$E35,"=1")</f>
        <v>0</v>
      </c>
      <c r="I36" s="78">
        <f>SUMIFS(I12:I35,$E12:$E35,"=1")</f>
        <v>0</v>
      </c>
      <c r="J36" s="79">
        <f>SUMIFS(J12:J35,$E12:$E35,"=1")+SUMIFS(J12:J35,$D12:$D35,"=OB",$E12:$E35,"=2")</f>
        <v>0</v>
      </c>
      <c r="K36" s="74"/>
      <c r="L36" s="75">
        <f>SUMIFS(L12:L35,$E12:$E35,"=1")</f>
        <v>0</v>
      </c>
      <c r="M36" s="76">
        <f>SUMIFS(M12:M35,$E12:$E35,"=1")</f>
        <v>0</v>
      </c>
      <c r="N36" s="77">
        <f>SUMIFS(N12:N35,$E12:$E35,"=1")</f>
        <v>0</v>
      </c>
      <c r="O36" s="78">
        <f>SUMIFS(O12:O35,$E12:$E35,"=1")</f>
        <v>0</v>
      </c>
      <c r="P36" s="79">
        <f>SUMIFS(P12:P35,$E12:$E35,"=1")+SUMIFS(P12:P35,$D12:$D35,"=OB",$E12:$E35,"=2")</f>
        <v>0</v>
      </c>
      <c r="Q36" s="74"/>
      <c r="R36" s="71"/>
    </row>
    <row r="37" spans="1:19" ht="15.75" thickBot="1" x14ac:dyDescent="0.3">
      <c r="A37" s="8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/>
      <c r="R37" s="71"/>
    </row>
    <row r="38" spans="1:19" ht="15" customHeight="1" thickBot="1" x14ac:dyDescent="0.3">
      <c r="A38" s="386" t="s">
        <v>49</v>
      </c>
      <c r="B38" s="387"/>
      <c r="C38" s="81"/>
      <c r="D38" s="81"/>
      <c r="E38" s="81"/>
      <c r="F38" s="82"/>
      <c r="G38" s="83"/>
      <c r="H38" s="84"/>
      <c r="I38" s="85"/>
      <c r="J38" s="86"/>
      <c r="K38" s="81"/>
      <c r="L38" s="82"/>
      <c r="M38" s="83"/>
      <c r="N38" s="84"/>
      <c r="O38" s="85"/>
      <c r="P38" s="86"/>
      <c r="Q38" s="87"/>
      <c r="R38" s="71"/>
    </row>
    <row r="39" spans="1:19" ht="15.75" thickBot="1" x14ac:dyDescent="0.3">
      <c r="A39" s="13"/>
      <c r="B39" s="14"/>
      <c r="C39" s="15"/>
      <c r="D39" s="15"/>
      <c r="E39" s="16"/>
      <c r="F39" s="17"/>
      <c r="G39" s="18"/>
      <c r="H39" s="19"/>
      <c r="I39" s="20"/>
      <c r="J39" s="21"/>
      <c r="K39" s="16"/>
      <c r="L39" s="17"/>
      <c r="M39" s="18"/>
      <c r="N39" s="19"/>
      <c r="O39" s="20"/>
      <c r="P39" s="21"/>
      <c r="Q39" s="16"/>
      <c r="R39" s="88"/>
    </row>
    <row r="40" spans="1:19" x14ac:dyDescent="0.25">
      <c r="A40" s="13"/>
      <c r="B40" s="14"/>
      <c r="C40" s="15"/>
      <c r="D40" s="15"/>
      <c r="E40" s="16"/>
      <c r="F40" s="17"/>
      <c r="G40" s="18"/>
      <c r="H40" s="19"/>
      <c r="I40" s="20"/>
      <c r="J40" s="21"/>
      <c r="K40" s="16"/>
      <c r="L40" s="17"/>
      <c r="M40" s="18"/>
      <c r="N40" s="19"/>
      <c r="O40" s="20"/>
      <c r="P40" s="21"/>
      <c r="Q40" s="16"/>
    </row>
    <row r="41" spans="1:19" ht="15.75" thickBot="1" x14ac:dyDescent="0.3">
      <c r="A41" s="13"/>
      <c r="B41" s="14"/>
      <c r="C41" s="15"/>
      <c r="D41" s="15"/>
      <c r="E41" s="16"/>
      <c r="F41" s="17"/>
      <c r="G41" s="18"/>
      <c r="H41" s="19"/>
      <c r="I41" s="20"/>
      <c r="J41" s="21"/>
      <c r="K41" s="16"/>
      <c r="L41" s="17"/>
      <c r="M41" s="18"/>
      <c r="N41" s="19"/>
      <c r="O41" s="20"/>
      <c r="P41" s="21"/>
      <c r="Q41" s="16"/>
    </row>
    <row r="42" spans="1:19" s="90" customFormat="1" ht="15.75" thickBot="1" x14ac:dyDescent="0.3">
      <c r="A42" s="13"/>
      <c r="B42" s="14"/>
      <c r="C42" s="15"/>
      <c r="D42" s="15"/>
      <c r="E42" s="16"/>
      <c r="F42" s="17"/>
      <c r="G42" s="18"/>
      <c r="H42" s="19"/>
      <c r="I42" s="20"/>
      <c r="J42" s="21"/>
      <c r="K42" s="16"/>
      <c r="L42" s="17"/>
      <c r="M42" s="18"/>
      <c r="N42" s="19"/>
      <c r="O42" s="20"/>
      <c r="P42" s="21"/>
      <c r="Q42" s="16"/>
      <c r="R42" s="74">
        <f>SUMIF($E11:$E38,"=1",R11:R39)</f>
        <v>0</v>
      </c>
      <c r="S42" s="89"/>
    </row>
    <row r="43" spans="1:19" ht="18.75" customHeight="1" x14ac:dyDescent="0.25">
      <c r="A43" s="91"/>
      <c r="B43" s="92"/>
      <c r="C43" s="93"/>
      <c r="D43" s="93"/>
      <c r="E43" s="94"/>
      <c r="F43" s="32"/>
      <c r="G43" s="26"/>
      <c r="H43" s="27"/>
      <c r="I43" s="28"/>
      <c r="J43" s="29"/>
      <c r="K43" s="24"/>
      <c r="L43" s="25"/>
      <c r="M43" s="26"/>
      <c r="N43" s="27"/>
      <c r="O43" s="28"/>
      <c r="P43" s="21"/>
      <c r="Q43" s="16"/>
    </row>
    <row r="44" spans="1:19" x14ac:dyDescent="0.25">
      <c r="A44" s="91"/>
      <c r="B44" s="92"/>
      <c r="C44" s="93"/>
      <c r="D44" s="93"/>
      <c r="E44" s="94"/>
      <c r="F44" s="32"/>
      <c r="G44" s="26"/>
      <c r="H44" s="27"/>
      <c r="I44" s="28"/>
      <c r="J44" s="29"/>
      <c r="K44" s="24"/>
      <c r="L44" s="25"/>
      <c r="M44" s="26"/>
      <c r="N44" s="27"/>
      <c r="O44" s="28"/>
      <c r="P44" s="21"/>
      <c r="Q44" s="16"/>
    </row>
    <row r="45" spans="1:19" x14ac:dyDescent="0.25">
      <c r="A45" s="91"/>
      <c r="B45" s="92"/>
      <c r="C45" s="93"/>
      <c r="D45" s="93"/>
      <c r="E45" s="94"/>
      <c r="F45" s="32"/>
      <c r="G45" s="26"/>
      <c r="H45" s="27"/>
      <c r="I45" s="28"/>
      <c r="J45" s="29"/>
      <c r="K45" s="24"/>
      <c r="L45" s="25"/>
      <c r="M45" s="26"/>
      <c r="N45" s="27"/>
      <c r="O45" s="28"/>
      <c r="P45" s="21"/>
      <c r="Q45" s="16"/>
    </row>
    <row r="46" spans="1:19" x14ac:dyDescent="0.25">
      <c r="A46" s="91"/>
      <c r="B46" s="92"/>
      <c r="C46" s="93"/>
      <c r="D46" s="93"/>
      <c r="E46" s="94"/>
      <c r="F46" s="32"/>
      <c r="G46" s="26"/>
      <c r="H46" s="27"/>
      <c r="I46" s="28"/>
      <c r="J46" s="29"/>
      <c r="K46" s="24"/>
      <c r="L46" s="25"/>
      <c r="M46" s="26"/>
      <c r="N46" s="27"/>
      <c r="O46" s="28"/>
      <c r="P46" s="21"/>
      <c r="Q46" s="16"/>
    </row>
    <row r="47" spans="1:19" x14ac:dyDescent="0.25">
      <c r="A47" s="91"/>
      <c r="B47" s="92"/>
      <c r="C47" s="93"/>
      <c r="D47" s="93"/>
      <c r="E47" s="94"/>
      <c r="F47" s="32"/>
      <c r="G47" s="26"/>
      <c r="H47" s="27"/>
      <c r="I47" s="28"/>
      <c r="J47" s="29"/>
      <c r="K47" s="24"/>
      <c r="L47" s="25"/>
      <c r="M47" s="26"/>
      <c r="N47" s="27"/>
      <c r="O47" s="28"/>
      <c r="P47" s="21"/>
      <c r="Q47" s="16"/>
    </row>
    <row r="48" spans="1:19" ht="15.75" thickBot="1" x14ac:dyDescent="0.3">
      <c r="A48" s="95"/>
      <c r="B48" s="96"/>
      <c r="C48" s="97"/>
      <c r="D48" s="97"/>
      <c r="E48" s="98"/>
      <c r="F48" s="32"/>
      <c r="G48" s="26"/>
      <c r="H48" s="27"/>
      <c r="I48" s="28"/>
      <c r="J48" s="29"/>
      <c r="K48" s="24"/>
      <c r="L48" s="25"/>
      <c r="M48" s="26"/>
      <c r="N48" s="27"/>
      <c r="O48" s="28"/>
      <c r="P48" s="21"/>
      <c r="Q48" s="16"/>
    </row>
    <row r="49" spans="1:18" ht="15" customHeight="1" thickBot="1" x14ac:dyDescent="0.3">
      <c r="A49" s="99" t="s">
        <v>27</v>
      </c>
      <c r="B49" s="100"/>
      <c r="C49" s="100"/>
      <c r="D49" s="100"/>
      <c r="E49" s="101"/>
      <c r="F49" s="102">
        <f>SUMIFS(F39:F48,$D39:$D48,"=F")</f>
        <v>0</v>
      </c>
      <c r="G49" s="103">
        <f>SUMIFS(G39:G48,$D39:$D48,"=F")</f>
        <v>0</v>
      </c>
      <c r="H49" s="104">
        <f>SUMIFS(H39:H48,$D39:$D48,"=F")</f>
        <v>0</v>
      </c>
      <c r="I49" s="105">
        <f>SUMIFS(I39:I48,$D39:$D48,"=F")</f>
        <v>0</v>
      </c>
      <c r="J49" s="106">
        <f>SUMIFS(J39:J48,$D39:$D48,"=F")</f>
        <v>0</v>
      </c>
      <c r="K49" s="107"/>
      <c r="L49" s="102">
        <f>SUMIFS(L39:L48,$D39:$D48,"=F")</f>
        <v>0</v>
      </c>
      <c r="M49" s="103">
        <f>SUMIFS(M39:M48,$D39:$D48,"=F")</f>
        <v>0</v>
      </c>
      <c r="N49" s="104">
        <f>SUMIFS(N39:N48,$D39:$D48,"=F")</f>
        <v>0</v>
      </c>
      <c r="O49" s="105">
        <f>SUMIFS(O39:O48,$D39:$D48,"=F")</f>
        <v>0</v>
      </c>
      <c r="P49" s="106">
        <f>SUMIFS(P39:P48,$D39:$D48,"=F")</f>
        <v>0</v>
      </c>
      <c r="Q49" s="108"/>
    </row>
    <row r="50" spans="1:18" x14ac:dyDescent="0.25">
      <c r="A50" s="195"/>
      <c r="B50" s="196"/>
      <c r="C50" s="196"/>
      <c r="D50" s="196"/>
      <c r="E50" s="196"/>
      <c r="F50" s="197"/>
      <c r="G50" s="198"/>
      <c r="H50" s="199"/>
      <c r="I50" s="200"/>
      <c r="J50" s="201"/>
      <c r="K50" s="196"/>
      <c r="L50" s="197"/>
      <c r="M50" s="198"/>
      <c r="N50" s="199"/>
      <c r="O50" s="200"/>
      <c r="P50" s="201"/>
      <c r="Q50" s="196"/>
    </row>
    <row r="51" spans="1:18" x14ac:dyDescent="0.25">
      <c r="A51" s="122"/>
      <c r="B51" s="39"/>
      <c r="C51" s="39"/>
      <c r="D51" s="39"/>
      <c r="E51" s="39"/>
      <c r="J51" s="191"/>
      <c r="K51" s="39"/>
      <c r="P51" s="191"/>
      <c r="Q51" s="39"/>
      <c r="R51" s="39"/>
    </row>
    <row r="66" spans="6:15" ht="15.75" thickBot="1" x14ac:dyDescent="0.3"/>
    <row r="67" spans="6:15" ht="15.75" thickBot="1" x14ac:dyDescent="0.3">
      <c r="F67" s="380">
        <f>SUM(F36:I36)</f>
        <v>0</v>
      </c>
      <c r="G67" s="381"/>
      <c r="H67" s="381"/>
      <c r="I67" s="382"/>
      <c r="J67" s="369"/>
      <c r="K67" s="385"/>
      <c r="L67" s="380">
        <f>SUM(L36:O36)</f>
        <v>0</v>
      </c>
      <c r="M67" s="381"/>
      <c r="N67" s="381"/>
      <c r="O67" s="382"/>
    </row>
  </sheetData>
  <mergeCells count="8">
    <mergeCell ref="F67:I67"/>
    <mergeCell ref="L67:O67"/>
    <mergeCell ref="J67:K67"/>
    <mergeCell ref="A38:B38"/>
    <mergeCell ref="L1:P1"/>
    <mergeCell ref="L2:P2"/>
    <mergeCell ref="G7:K7"/>
    <mergeCell ref="E9:M9"/>
  </mergeCells>
  <phoneticPr fontId="2" type="noConversion"/>
  <conditionalFormatting sqref="J50">
    <cfRule type="cellIs" dxfId="3" priority="2" operator="greaterThan">
      <formula>30</formula>
    </cfRule>
  </conditionalFormatting>
  <conditionalFormatting sqref="P50">
    <cfRule type="cellIs" dxfId="2" priority="1" operator="greaterThan">
      <formula>30</formula>
    </cfRule>
  </conditionalFormatting>
  <pageMargins left="0.34" right="0.19" top="0.45" bottom="0.55000000000000004" header="0.24" footer="0.12"/>
  <pageSetup paperSize="9" scale="80" fitToHeight="0" orientation="portrait" horizontalDpi="300" verticalDpi="300" r:id="rId1"/>
  <headerFooter alignWithMargins="0">
    <oddFooter xml:space="preserve">&amp;LRECTOR,
Prof.dr.Dan Claudiu DĂNIȘOR&amp;CDECAN,
&amp;RDIRECTOR DEPARTAMENT,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9"/>
  <sheetViews>
    <sheetView view="pageBreakPreview" topLeftCell="A37" zoomScaleNormal="100" zoomScaleSheetLayoutView="100" workbookViewId="0">
      <selection activeCell="A67" sqref="A67:XFD67"/>
    </sheetView>
  </sheetViews>
  <sheetFormatPr defaultColWidth="9.140625" defaultRowHeight="15" x14ac:dyDescent="0.25"/>
  <cols>
    <col min="1" max="1" width="40.85546875" style="2" customWidth="1"/>
    <col min="2" max="2" width="10.7109375" style="33" bestFit="1" customWidth="1"/>
    <col min="3" max="3" width="3.42578125" style="33" customWidth="1"/>
    <col min="4" max="4" width="3.7109375" style="33" bestFit="1" customWidth="1"/>
    <col min="5" max="5" width="4.85546875" style="33" customWidth="1"/>
    <col min="6" max="6" width="6.42578125" style="34" bestFit="1" customWidth="1"/>
    <col min="7" max="7" width="4.140625" style="35" customWidth="1"/>
    <col min="8" max="8" width="3.85546875" style="36" customWidth="1"/>
    <col min="9" max="9" width="4" style="37" customWidth="1"/>
    <col min="10" max="10" width="4.85546875" style="38" bestFit="1" customWidth="1"/>
    <col min="11" max="11" width="4.7109375" style="33" customWidth="1"/>
    <col min="12" max="12" width="7" style="34" bestFit="1" customWidth="1"/>
    <col min="13" max="13" width="4.140625" style="35" customWidth="1"/>
    <col min="14" max="14" width="4" style="36" customWidth="1"/>
    <col min="15" max="15" width="4.140625" style="37" customWidth="1"/>
    <col min="16" max="16" width="4.42578125" style="38" bestFit="1" customWidth="1"/>
    <col min="17" max="17" width="4.42578125" style="33" customWidth="1"/>
    <col min="18" max="18" width="3.85546875" style="33" hidden="1" customWidth="1"/>
    <col min="19" max="19" width="9.140625" style="40"/>
    <col min="20" max="16384" width="9.140625" style="41"/>
  </cols>
  <sheetData>
    <row r="1" spans="1:18" x14ac:dyDescent="0.25">
      <c r="A1" s="1" t="s">
        <v>0</v>
      </c>
      <c r="L1" s="371" t="s">
        <v>48</v>
      </c>
      <c r="M1" s="372"/>
      <c r="N1" s="372"/>
      <c r="O1" s="372"/>
      <c r="P1" s="372"/>
    </row>
    <row r="2" spans="1:18" x14ac:dyDescent="0.25">
      <c r="A2" s="1" t="s">
        <v>44</v>
      </c>
      <c r="L2" s="371" t="s">
        <v>52</v>
      </c>
      <c r="M2" s="372"/>
      <c r="N2" s="372"/>
      <c r="O2" s="372"/>
      <c r="P2" s="372"/>
    </row>
    <row r="3" spans="1:18" x14ac:dyDescent="0.25">
      <c r="A3" s="1" t="s">
        <v>45</v>
      </c>
    </row>
    <row r="4" spans="1:18" x14ac:dyDescent="0.25">
      <c r="A4" s="2" t="s">
        <v>54</v>
      </c>
    </row>
    <row r="5" spans="1:18" ht="15.75" thickBot="1" x14ac:dyDescent="0.3">
      <c r="A5" s="2" t="s">
        <v>55</v>
      </c>
    </row>
    <row r="6" spans="1:18" ht="15.75" thickBot="1" x14ac:dyDescent="0.3">
      <c r="A6" s="2" t="s">
        <v>56</v>
      </c>
      <c r="F6" s="42" t="s">
        <v>37</v>
      </c>
      <c r="G6" s="43"/>
      <c r="H6" s="44"/>
      <c r="I6" s="45"/>
      <c r="J6" s="46"/>
      <c r="K6" s="47"/>
      <c r="L6" s="42" t="s">
        <v>38</v>
      </c>
    </row>
    <row r="7" spans="1:18" ht="15.75" thickBot="1" x14ac:dyDescent="0.3">
      <c r="A7" s="2" t="s">
        <v>57</v>
      </c>
      <c r="F7" s="48"/>
      <c r="G7" s="373" t="s">
        <v>39</v>
      </c>
      <c r="H7" s="374"/>
      <c r="I7" s="374"/>
      <c r="J7" s="374"/>
      <c r="K7" s="375"/>
      <c r="L7" s="49"/>
    </row>
    <row r="9" spans="1:18" ht="15.75" thickBot="1" x14ac:dyDescent="0.3">
      <c r="E9" s="376" t="s">
        <v>53</v>
      </c>
      <c r="F9" s="376"/>
      <c r="G9" s="376"/>
      <c r="H9" s="376"/>
      <c r="I9" s="376"/>
      <c r="J9" s="376"/>
      <c r="K9" s="376"/>
      <c r="L9" s="376"/>
      <c r="M9" s="376"/>
    </row>
    <row r="10" spans="1:18" s="60" customFormat="1" ht="60.75" thickBot="1" x14ac:dyDescent="0.3">
      <c r="A10" s="50" t="s">
        <v>1</v>
      </c>
      <c r="B10" s="51" t="s">
        <v>2</v>
      </c>
      <c r="C10" s="52" t="s">
        <v>41</v>
      </c>
      <c r="D10" s="52" t="s">
        <v>43</v>
      </c>
      <c r="E10" s="53" t="s">
        <v>42</v>
      </c>
      <c r="F10" s="54" t="s">
        <v>3</v>
      </c>
      <c r="G10" s="55" t="s">
        <v>4</v>
      </c>
      <c r="H10" s="56" t="s">
        <v>5</v>
      </c>
      <c r="I10" s="57" t="s">
        <v>6</v>
      </c>
      <c r="J10" s="58" t="s">
        <v>7</v>
      </c>
      <c r="K10" s="53" t="s">
        <v>8</v>
      </c>
      <c r="L10" s="54" t="s">
        <v>9</v>
      </c>
      <c r="M10" s="55" t="s">
        <v>10</v>
      </c>
      <c r="N10" s="56" t="s">
        <v>11</v>
      </c>
      <c r="O10" s="57" t="s">
        <v>12</v>
      </c>
      <c r="P10" s="58" t="s">
        <v>13</v>
      </c>
      <c r="Q10" s="53" t="s">
        <v>14</v>
      </c>
      <c r="R10" s="59" t="s">
        <v>26</v>
      </c>
    </row>
    <row r="11" spans="1:18" ht="15.75" thickBot="1" x14ac:dyDescent="0.3">
      <c r="A11" s="61" t="s">
        <v>50</v>
      </c>
      <c r="B11" s="3"/>
      <c r="C11" s="62"/>
      <c r="D11" s="62"/>
      <c r="E11" s="63"/>
      <c r="F11" s="64"/>
      <c r="G11" s="65"/>
      <c r="H11" s="66"/>
      <c r="I11" s="67"/>
      <c r="J11" s="68"/>
      <c r="K11" s="63"/>
      <c r="L11" s="64"/>
      <c r="M11" s="65"/>
      <c r="N11" s="66"/>
      <c r="O11" s="67"/>
      <c r="P11" s="68"/>
      <c r="Q11" s="69"/>
      <c r="R11" s="70">
        <v>3</v>
      </c>
    </row>
    <row r="12" spans="1:18" x14ac:dyDescent="0.25">
      <c r="A12" s="4"/>
      <c r="B12" s="5"/>
      <c r="C12" s="6"/>
      <c r="D12" s="6"/>
      <c r="E12" s="7"/>
      <c r="F12" s="8"/>
      <c r="G12" s="169"/>
      <c r="H12" s="170"/>
      <c r="I12" s="171"/>
      <c r="J12" s="12"/>
      <c r="K12" s="7"/>
      <c r="L12" s="8"/>
      <c r="M12" s="169"/>
      <c r="N12" s="170"/>
      <c r="O12" s="171"/>
      <c r="P12" s="12"/>
      <c r="Q12" s="7"/>
      <c r="R12" s="71">
        <v>3</v>
      </c>
    </row>
    <row r="13" spans="1:18" x14ac:dyDescent="0.25">
      <c r="A13" s="13"/>
      <c r="B13" s="14"/>
      <c r="C13" s="15"/>
      <c r="D13" s="15"/>
      <c r="E13" s="16"/>
      <c r="F13" s="17"/>
      <c r="G13" s="132"/>
      <c r="H13" s="133"/>
      <c r="I13" s="134"/>
      <c r="J13" s="21"/>
      <c r="K13" s="16"/>
      <c r="L13" s="17"/>
      <c r="M13" s="132"/>
      <c r="N13" s="133"/>
      <c r="O13" s="134"/>
      <c r="P13" s="21"/>
      <c r="Q13" s="16"/>
      <c r="R13" s="71">
        <v>4</v>
      </c>
    </row>
    <row r="14" spans="1:18" x14ac:dyDescent="0.25">
      <c r="A14" s="13"/>
      <c r="B14" s="14"/>
      <c r="C14" s="15"/>
      <c r="D14" s="15"/>
      <c r="E14" s="16"/>
      <c r="F14" s="17"/>
      <c r="G14" s="132"/>
      <c r="H14" s="133"/>
      <c r="I14" s="134"/>
      <c r="J14" s="21"/>
      <c r="K14" s="16"/>
      <c r="L14" s="17"/>
      <c r="M14" s="132"/>
      <c r="N14" s="133"/>
      <c r="O14" s="134"/>
      <c r="P14" s="21"/>
      <c r="Q14" s="16"/>
      <c r="R14" s="71">
        <v>3</v>
      </c>
    </row>
    <row r="15" spans="1:18" x14ac:dyDescent="0.25">
      <c r="A15" s="13"/>
      <c r="B15" s="14"/>
      <c r="C15" s="15"/>
      <c r="D15" s="15"/>
      <c r="E15" s="16"/>
      <c r="F15" s="17"/>
      <c r="G15" s="132"/>
      <c r="H15" s="133"/>
      <c r="I15" s="134"/>
      <c r="J15" s="21"/>
      <c r="K15" s="16"/>
      <c r="L15" s="17"/>
      <c r="M15" s="132"/>
      <c r="N15" s="133"/>
      <c r="O15" s="134"/>
      <c r="P15" s="21"/>
      <c r="Q15" s="16"/>
      <c r="R15" s="71">
        <v>4</v>
      </c>
    </row>
    <row r="16" spans="1:18" x14ac:dyDescent="0.25">
      <c r="A16" s="13"/>
      <c r="B16" s="14"/>
      <c r="C16" s="15"/>
      <c r="D16" s="15"/>
      <c r="E16" s="16"/>
      <c r="F16" s="17"/>
      <c r="G16" s="132"/>
      <c r="H16" s="133"/>
      <c r="I16" s="134"/>
      <c r="J16" s="21"/>
      <c r="K16" s="16"/>
      <c r="L16" s="17"/>
      <c r="M16" s="132"/>
      <c r="N16" s="133"/>
      <c r="O16" s="134"/>
      <c r="P16" s="21"/>
      <c r="Q16" s="16"/>
      <c r="R16" s="71">
        <v>3</v>
      </c>
    </row>
    <row r="17" spans="1:18" x14ac:dyDescent="0.25">
      <c r="A17" s="13"/>
      <c r="B17" s="14"/>
      <c r="C17" s="15"/>
      <c r="D17" s="15"/>
      <c r="E17" s="16"/>
      <c r="F17" s="17"/>
      <c r="G17" s="132"/>
      <c r="H17" s="133"/>
      <c r="I17" s="134"/>
      <c r="J17" s="21"/>
      <c r="K17" s="16"/>
      <c r="L17" s="17"/>
      <c r="M17" s="132"/>
      <c r="N17" s="133"/>
      <c r="O17" s="134"/>
      <c r="P17" s="21"/>
      <c r="Q17" s="16"/>
      <c r="R17" s="71">
        <v>3</v>
      </c>
    </row>
    <row r="18" spans="1:18" x14ac:dyDescent="0.25">
      <c r="A18" s="13"/>
      <c r="B18" s="14"/>
      <c r="C18" s="15"/>
      <c r="D18" s="15"/>
      <c r="E18" s="16"/>
      <c r="F18" s="17"/>
      <c r="G18" s="132"/>
      <c r="H18" s="133"/>
      <c r="I18" s="134"/>
      <c r="J18" s="21"/>
      <c r="K18" s="16"/>
      <c r="L18" s="17"/>
      <c r="M18" s="132"/>
      <c r="N18" s="133"/>
      <c r="O18" s="134"/>
      <c r="P18" s="21"/>
      <c r="Q18" s="16"/>
      <c r="R18" s="71">
        <v>2</v>
      </c>
    </row>
    <row r="19" spans="1:18" x14ac:dyDescent="0.25">
      <c r="A19" s="13"/>
      <c r="B19" s="14"/>
      <c r="C19" s="15"/>
      <c r="D19" s="15"/>
      <c r="E19" s="16"/>
      <c r="F19" s="17"/>
      <c r="G19" s="132"/>
      <c r="H19" s="133"/>
      <c r="I19" s="134"/>
      <c r="J19" s="21"/>
      <c r="K19" s="16"/>
      <c r="L19" s="17"/>
      <c r="M19" s="132"/>
      <c r="N19" s="133"/>
      <c r="O19" s="134"/>
      <c r="P19" s="21"/>
      <c r="Q19" s="16"/>
      <c r="R19" s="71">
        <v>2</v>
      </c>
    </row>
    <row r="20" spans="1:18" x14ac:dyDescent="0.25">
      <c r="A20" s="13"/>
      <c r="B20" s="14"/>
      <c r="C20" s="15"/>
      <c r="D20" s="15"/>
      <c r="E20" s="16"/>
      <c r="F20" s="17"/>
      <c r="G20" s="132"/>
      <c r="H20" s="133"/>
      <c r="I20" s="134"/>
      <c r="J20" s="21"/>
      <c r="K20" s="16"/>
      <c r="L20" s="17"/>
      <c r="M20" s="132"/>
      <c r="N20" s="133"/>
      <c r="O20" s="134"/>
      <c r="P20" s="21"/>
      <c r="Q20" s="16"/>
      <c r="R20" s="71">
        <v>3</v>
      </c>
    </row>
    <row r="21" spans="1:18" x14ac:dyDescent="0.25">
      <c r="A21" s="13"/>
      <c r="B21" s="14"/>
      <c r="C21" s="15"/>
      <c r="D21" s="15"/>
      <c r="E21" s="16"/>
      <c r="F21" s="17"/>
      <c r="G21" s="132"/>
      <c r="H21" s="133"/>
      <c r="I21" s="134"/>
      <c r="J21" s="21"/>
      <c r="K21" s="16"/>
      <c r="L21" s="17"/>
      <c r="M21" s="132"/>
      <c r="N21" s="133"/>
      <c r="O21" s="134"/>
      <c r="P21" s="21"/>
      <c r="Q21" s="16"/>
      <c r="R21" s="71">
        <v>3</v>
      </c>
    </row>
    <row r="22" spans="1:18" x14ac:dyDescent="0.25">
      <c r="A22" s="13"/>
      <c r="B22" s="14"/>
      <c r="C22" s="15"/>
      <c r="D22" s="15"/>
      <c r="E22" s="16"/>
      <c r="F22" s="17"/>
      <c r="G22" s="132"/>
      <c r="H22" s="133"/>
      <c r="I22" s="134"/>
      <c r="J22" s="21"/>
      <c r="K22" s="16"/>
      <c r="L22" s="17"/>
      <c r="M22" s="132"/>
      <c r="N22" s="133"/>
      <c r="O22" s="134"/>
      <c r="P22" s="21"/>
      <c r="Q22" s="16"/>
      <c r="R22" s="71">
        <v>3</v>
      </c>
    </row>
    <row r="23" spans="1:18" x14ac:dyDescent="0.25">
      <c r="A23" s="13"/>
      <c r="B23" s="14"/>
      <c r="C23" s="15"/>
      <c r="D23" s="15"/>
      <c r="E23" s="16"/>
      <c r="F23" s="17"/>
      <c r="G23" s="132"/>
      <c r="H23" s="133"/>
      <c r="I23" s="134"/>
      <c r="J23" s="21"/>
      <c r="K23" s="16"/>
      <c r="L23" s="17"/>
      <c r="M23" s="132"/>
      <c r="N23" s="133"/>
      <c r="O23" s="134"/>
      <c r="P23" s="21"/>
      <c r="Q23" s="16"/>
      <c r="R23" s="71">
        <v>4</v>
      </c>
    </row>
    <row r="24" spans="1:18" x14ac:dyDescent="0.25">
      <c r="A24" s="13"/>
      <c r="B24" s="14"/>
      <c r="C24" s="15"/>
      <c r="D24" s="15"/>
      <c r="E24" s="16"/>
      <c r="F24" s="17"/>
      <c r="G24" s="18"/>
      <c r="H24" s="19"/>
      <c r="I24" s="20"/>
      <c r="J24" s="21"/>
      <c r="K24" s="16"/>
      <c r="L24" s="17"/>
      <c r="M24" s="18"/>
      <c r="N24" s="19"/>
      <c r="O24" s="20"/>
      <c r="P24" s="21"/>
      <c r="Q24" s="16"/>
      <c r="R24" s="71">
        <v>2</v>
      </c>
    </row>
    <row r="25" spans="1:18" x14ac:dyDescent="0.25">
      <c r="A25" s="13"/>
      <c r="B25" s="14"/>
      <c r="C25" s="15"/>
      <c r="D25" s="15"/>
      <c r="E25" s="16"/>
      <c r="F25" s="17"/>
      <c r="G25" s="18"/>
      <c r="H25" s="19"/>
      <c r="I25" s="20"/>
      <c r="J25" s="21"/>
      <c r="K25" s="16"/>
      <c r="L25" s="17"/>
      <c r="M25" s="18"/>
      <c r="N25" s="19"/>
      <c r="O25" s="20"/>
      <c r="P25" s="21"/>
      <c r="Q25" s="16"/>
      <c r="R25" s="71">
        <v>2</v>
      </c>
    </row>
    <row r="26" spans="1:18" x14ac:dyDescent="0.25">
      <c r="A26" s="13"/>
      <c r="B26" s="14"/>
      <c r="C26" s="23"/>
      <c r="D26" s="23"/>
      <c r="E26" s="24"/>
      <c r="F26" s="25"/>
      <c r="G26" s="26"/>
      <c r="H26" s="27"/>
      <c r="I26" s="28"/>
      <c r="J26" s="29"/>
      <c r="K26" s="24"/>
      <c r="L26" s="25"/>
      <c r="M26" s="26"/>
      <c r="N26" s="27"/>
      <c r="O26" s="28"/>
      <c r="P26" s="21"/>
      <c r="Q26" s="16"/>
      <c r="R26" s="71"/>
    </row>
    <row r="27" spans="1:18" x14ac:dyDescent="0.25">
      <c r="A27" s="110"/>
      <c r="B27" s="165"/>
      <c r="C27" s="111"/>
      <c r="D27" s="111"/>
      <c r="E27" s="115"/>
      <c r="F27" s="112"/>
      <c r="G27" s="113"/>
      <c r="H27" s="114"/>
      <c r="I27" s="166"/>
      <c r="J27" s="167"/>
      <c r="K27" s="115"/>
      <c r="L27" s="112"/>
      <c r="M27" s="113"/>
      <c r="N27" s="114"/>
      <c r="O27" s="166"/>
      <c r="P27" s="167"/>
      <c r="Q27" s="115"/>
      <c r="R27" s="71"/>
    </row>
    <row r="28" spans="1:18" x14ac:dyDescent="0.25">
      <c r="A28" s="13"/>
      <c r="B28" s="14"/>
      <c r="C28" s="15"/>
      <c r="D28" s="15"/>
      <c r="E28" s="16"/>
      <c r="F28" s="17"/>
      <c r="G28" s="18"/>
      <c r="H28" s="19"/>
      <c r="I28" s="20"/>
      <c r="J28" s="21"/>
      <c r="K28" s="16"/>
      <c r="L28" s="17"/>
      <c r="M28" s="18"/>
      <c r="N28" s="19"/>
      <c r="O28" s="20"/>
      <c r="P28" s="21"/>
      <c r="Q28" s="16"/>
      <c r="R28" s="71"/>
    </row>
    <row r="29" spans="1:18" x14ac:dyDescent="0.25">
      <c r="A29" s="13"/>
      <c r="B29" s="14"/>
      <c r="C29" s="15"/>
      <c r="D29" s="15"/>
      <c r="E29" s="16"/>
      <c r="F29" s="17"/>
      <c r="G29" s="18"/>
      <c r="H29" s="19"/>
      <c r="I29" s="20"/>
      <c r="J29" s="21"/>
      <c r="K29" s="16"/>
      <c r="L29" s="17"/>
      <c r="M29" s="18"/>
      <c r="N29" s="19"/>
      <c r="O29" s="20"/>
      <c r="P29" s="21"/>
      <c r="Q29" s="16"/>
      <c r="R29" s="71"/>
    </row>
    <row r="30" spans="1:18" x14ac:dyDescent="0.25">
      <c r="A30" s="13"/>
      <c r="B30" s="14"/>
      <c r="C30" s="15"/>
      <c r="D30" s="15"/>
      <c r="E30" s="16"/>
      <c r="F30" s="17"/>
      <c r="G30" s="18"/>
      <c r="H30" s="19"/>
      <c r="I30" s="20"/>
      <c r="J30" s="21"/>
      <c r="K30" s="16"/>
      <c r="L30" s="17"/>
      <c r="M30" s="18"/>
      <c r="N30" s="19"/>
      <c r="O30" s="20"/>
      <c r="P30" s="21"/>
      <c r="Q30" s="16"/>
      <c r="R30" s="71"/>
    </row>
    <row r="31" spans="1:18" x14ac:dyDescent="0.25">
      <c r="A31" s="13"/>
      <c r="B31" s="14"/>
      <c r="C31" s="15"/>
      <c r="D31" s="15"/>
      <c r="E31" s="16"/>
      <c r="F31" s="17"/>
      <c r="G31" s="18"/>
      <c r="H31" s="19"/>
      <c r="I31" s="20"/>
      <c r="J31" s="21"/>
      <c r="K31" s="16"/>
      <c r="L31" s="17"/>
      <c r="M31" s="18"/>
      <c r="N31" s="19"/>
      <c r="O31" s="20"/>
      <c r="P31" s="21"/>
      <c r="Q31" s="16"/>
      <c r="R31" s="71"/>
    </row>
    <row r="32" spans="1:18" x14ac:dyDescent="0.25">
      <c r="A32" s="13"/>
      <c r="B32" s="14"/>
      <c r="C32" s="23"/>
      <c r="D32" s="23"/>
      <c r="E32" s="24"/>
      <c r="F32" s="25"/>
      <c r="G32" s="26"/>
      <c r="H32" s="27"/>
      <c r="I32" s="28"/>
      <c r="J32" s="29"/>
      <c r="K32" s="24"/>
      <c r="L32" s="25"/>
      <c r="M32" s="26"/>
      <c r="N32" s="27"/>
      <c r="O32" s="28"/>
      <c r="P32" s="21"/>
      <c r="Q32" s="16"/>
      <c r="R32" s="71"/>
    </row>
    <row r="33" spans="1:18" x14ac:dyDescent="0.25">
      <c r="A33" s="13"/>
      <c r="B33" s="14"/>
      <c r="C33" s="23"/>
      <c r="D33" s="23"/>
      <c r="E33" s="24"/>
      <c r="F33" s="25"/>
      <c r="G33" s="26"/>
      <c r="H33" s="27"/>
      <c r="I33" s="28"/>
      <c r="J33" s="29"/>
      <c r="K33" s="24"/>
      <c r="L33" s="25"/>
      <c r="M33" s="26"/>
      <c r="N33" s="27"/>
      <c r="O33" s="28"/>
      <c r="P33" s="21"/>
      <c r="Q33" s="16"/>
      <c r="R33" s="71"/>
    </row>
    <row r="34" spans="1:18" x14ac:dyDescent="0.25">
      <c r="A34" s="13"/>
      <c r="B34" s="14"/>
      <c r="C34" s="15"/>
      <c r="D34" s="15"/>
      <c r="E34" s="16"/>
      <c r="F34" s="17"/>
      <c r="G34" s="18"/>
      <c r="H34" s="19"/>
      <c r="I34" s="20"/>
      <c r="J34" s="21"/>
      <c r="K34" s="16"/>
      <c r="L34" s="17"/>
      <c r="M34" s="18"/>
      <c r="N34" s="19"/>
      <c r="O34" s="20"/>
      <c r="P34" s="21"/>
      <c r="Q34" s="16"/>
      <c r="R34" s="71"/>
    </row>
    <row r="35" spans="1:18" ht="15.75" thickBot="1" x14ac:dyDescent="0.3">
      <c r="A35" s="13"/>
      <c r="B35" s="14"/>
      <c r="C35" s="15"/>
      <c r="D35" s="15"/>
      <c r="E35" s="16"/>
      <c r="F35" s="17"/>
      <c r="G35" s="18"/>
      <c r="H35" s="19"/>
      <c r="I35" s="20"/>
      <c r="J35" s="21"/>
      <c r="K35" s="16"/>
      <c r="L35" s="17"/>
      <c r="M35" s="18"/>
      <c r="N35" s="19"/>
      <c r="O35" s="20"/>
      <c r="P35" s="21"/>
      <c r="Q35" s="16"/>
      <c r="R35" s="71"/>
    </row>
    <row r="36" spans="1:18" ht="15.75" thickBot="1" x14ac:dyDescent="0.3">
      <c r="A36" s="72" t="s">
        <v>27</v>
      </c>
      <c r="B36" s="73"/>
      <c r="C36" s="73"/>
      <c r="D36" s="73"/>
      <c r="E36" s="74"/>
      <c r="F36" s="75">
        <f>SUMIFS(F12:F35,$E12:$E35,"=1")</f>
        <v>0</v>
      </c>
      <c r="G36" s="76">
        <f>SUMIFS(G12:G35,$E12:$E35,"=1")</f>
        <v>0</v>
      </c>
      <c r="H36" s="77">
        <f>SUMIFS(H12:H35,$E12:$E35,"=1")</f>
        <v>0</v>
      </c>
      <c r="I36" s="78">
        <f>SUMIFS(I12:I35,$E12:$E35,"=1")</f>
        <v>0</v>
      </c>
      <c r="J36" s="79">
        <f>SUMIFS(J12:J35,$E12:$E35,"=1")+SUMIFS(J12:J35,$D12:$D35,"=OB",$E12:$E35,"=2")</f>
        <v>0</v>
      </c>
      <c r="K36" s="74"/>
      <c r="L36" s="75">
        <f>SUMIFS(L12:L35,$E12:$E35,"=1")</f>
        <v>0</v>
      </c>
      <c r="M36" s="76">
        <f>SUMIFS(M12:M35,$E12:$E35,"=1")</f>
        <v>0</v>
      </c>
      <c r="N36" s="77">
        <f>SUMIFS(N12:N35,$E12:$E35,"=1")</f>
        <v>0</v>
      </c>
      <c r="O36" s="78">
        <f>SUMIFS(O12:O35,$E12:$E35,"=1")</f>
        <v>0</v>
      </c>
      <c r="P36" s="79">
        <f>SUMIFS(P12:P35,$E12:$E35,"=1")+SUMIFS(P12:P35,$D12:$D35,"=OB",$E12:$E35,"=2")</f>
        <v>0</v>
      </c>
      <c r="Q36" s="74"/>
      <c r="R36" s="71"/>
    </row>
    <row r="37" spans="1:18" ht="15.75" thickBot="1" x14ac:dyDescent="0.3">
      <c r="A37" s="8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/>
      <c r="R37" s="71"/>
    </row>
    <row r="38" spans="1:18" ht="15.75" thickBot="1" x14ac:dyDescent="0.3">
      <c r="A38" s="386" t="s">
        <v>49</v>
      </c>
      <c r="B38" s="387"/>
      <c r="C38" s="81"/>
      <c r="D38" s="81"/>
      <c r="E38" s="81"/>
      <c r="F38" s="82"/>
      <c r="G38" s="83"/>
      <c r="H38" s="84"/>
      <c r="I38" s="85"/>
      <c r="J38" s="86"/>
      <c r="K38" s="81"/>
      <c r="L38" s="82"/>
      <c r="M38" s="83"/>
      <c r="N38" s="84"/>
      <c r="O38" s="85"/>
      <c r="P38" s="86"/>
      <c r="Q38" s="87"/>
      <c r="R38" s="71"/>
    </row>
    <row r="39" spans="1:18" ht="15" customHeight="1" thickBot="1" x14ac:dyDescent="0.3">
      <c r="A39" s="13"/>
      <c r="B39" s="14"/>
      <c r="C39" s="15"/>
      <c r="D39" s="15"/>
      <c r="E39" s="16"/>
      <c r="F39" s="17"/>
      <c r="G39" s="132"/>
      <c r="H39" s="133"/>
      <c r="I39" s="134"/>
      <c r="J39" s="21"/>
      <c r="K39" s="16"/>
      <c r="L39" s="17"/>
      <c r="M39" s="132"/>
      <c r="N39" s="133"/>
      <c r="O39" s="134"/>
      <c r="P39" s="21"/>
      <c r="Q39" s="16"/>
      <c r="R39" s="168"/>
    </row>
    <row r="40" spans="1:18" ht="15" customHeight="1" x14ac:dyDescent="0.25">
      <c r="A40" s="13"/>
      <c r="B40" s="14"/>
      <c r="C40" s="15"/>
      <c r="D40" s="15"/>
      <c r="E40" s="16"/>
      <c r="F40" s="17"/>
      <c r="G40" s="132"/>
      <c r="H40" s="133"/>
      <c r="I40" s="134"/>
      <c r="J40" s="21"/>
      <c r="K40" s="16"/>
      <c r="L40" s="17"/>
      <c r="M40" s="132"/>
      <c r="N40" s="133"/>
      <c r="O40" s="134"/>
      <c r="P40" s="21"/>
      <c r="Q40" s="16"/>
    </row>
    <row r="41" spans="1:18" ht="15" customHeight="1" x14ac:dyDescent="0.25">
      <c r="A41" s="13"/>
      <c r="B41" s="14"/>
      <c r="C41" s="15"/>
      <c r="D41" s="15"/>
      <c r="E41" s="16"/>
      <c r="F41" s="17"/>
      <c r="G41" s="132"/>
      <c r="H41" s="133"/>
      <c r="I41" s="134"/>
      <c r="J41" s="21"/>
      <c r="K41" s="16"/>
      <c r="L41" s="17"/>
      <c r="M41" s="132"/>
      <c r="N41" s="133"/>
      <c r="O41" s="134"/>
      <c r="P41" s="21"/>
      <c r="Q41" s="16"/>
    </row>
    <row r="42" spans="1:18" ht="15" customHeight="1" x14ac:dyDescent="0.25">
      <c r="A42" s="13"/>
      <c r="B42" s="14"/>
      <c r="C42" s="23"/>
      <c r="D42" s="23"/>
      <c r="E42" s="16"/>
      <c r="F42" s="25"/>
      <c r="G42" s="172"/>
      <c r="H42" s="173"/>
      <c r="I42" s="174"/>
      <c r="J42" s="29"/>
      <c r="K42" s="24"/>
      <c r="L42" s="25"/>
      <c r="M42" s="172"/>
      <c r="N42" s="173"/>
      <c r="O42" s="174"/>
      <c r="P42" s="21"/>
      <c r="Q42" s="16"/>
    </row>
    <row r="43" spans="1:18" ht="15" customHeight="1" x14ac:dyDescent="0.25">
      <c r="A43" s="13"/>
      <c r="B43" s="14"/>
      <c r="C43" s="15"/>
      <c r="D43" s="15"/>
      <c r="E43" s="16"/>
      <c r="F43" s="17"/>
      <c r="G43" s="132"/>
      <c r="H43" s="133"/>
      <c r="I43" s="134"/>
      <c r="J43" s="21"/>
      <c r="K43" s="16"/>
      <c r="L43" s="17"/>
      <c r="M43" s="132"/>
      <c r="N43" s="133"/>
      <c r="O43" s="134"/>
      <c r="P43" s="21"/>
      <c r="Q43" s="16"/>
    </row>
    <row r="44" spans="1:18" ht="15" customHeight="1" x14ac:dyDescent="0.25">
      <c r="A44" s="175"/>
      <c r="B44" s="92"/>
      <c r="C44" s="93"/>
      <c r="D44" s="93"/>
      <c r="E44" s="94"/>
      <c r="F44" s="116"/>
      <c r="G44" s="117"/>
      <c r="H44" s="118"/>
      <c r="I44" s="119"/>
      <c r="J44" s="176"/>
      <c r="K44" s="94"/>
      <c r="L44" s="116"/>
      <c r="M44" s="117"/>
      <c r="N44" s="118"/>
      <c r="O44" s="119"/>
      <c r="P44" s="176"/>
      <c r="Q44" s="94"/>
    </row>
    <row r="45" spans="1:18" ht="15" customHeight="1" x14ac:dyDescent="0.25">
      <c r="A45" s="175"/>
      <c r="B45" s="92"/>
      <c r="C45" s="93"/>
      <c r="D45" s="93"/>
      <c r="E45" s="94"/>
      <c r="F45" s="116"/>
      <c r="G45" s="117"/>
      <c r="H45" s="118"/>
      <c r="I45" s="119"/>
      <c r="J45" s="176"/>
      <c r="K45" s="94"/>
      <c r="L45" s="116"/>
      <c r="M45" s="117"/>
      <c r="N45" s="118"/>
      <c r="O45" s="119"/>
      <c r="P45" s="176"/>
      <c r="Q45" s="94"/>
    </row>
    <row r="46" spans="1:18" ht="15" customHeight="1" x14ac:dyDescent="0.25">
      <c r="A46" s="175"/>
      <c r="B46" s="92"/>
      <c r="C46" s="93"/>
      <c r="D46" s="93"/>
      <c r="E46" s="94"/>
      <c r="F46" s="116"/>
      <c r="G46" s="117"/>
      <c r="H46" s="118"/>
      <c r="I46" s="119"/>
      <c r="J46" s="176"/>
      <c r="K46" s="94"/>
      <c r="L46" s="116"/>
      <c r="M46" s="117"/>
      <c r="N46" s="118"/>
      <c r="O46" s="119"/>
      <c r="P46" s="176"/>
      <c r="Q46" s="94"/>
    </row>
    <row r="47" spans="1:18" ht="15" customHeight="1" x14ac:dyDescent="0.25">
      <c r="A47" s="175"/>
      <c r="B47" s="92"/>
      <c r="C47" s="93"/>
      <c r="D47" s="93"/>
      <c r="E47" s="94"/>
      <c r="F47" s="116"/>
      <c r="G47" s="117"/>
      <c r="H47" s="118"/>
      <c r="I47" s="119"/>
      <c r="J47" s="176"/>
      <c r="K47" s="94"/>
      <c r="L47" s="116"/>
      <c r="M47" s="117"/>
      <c r="N47" s="118"/>
      <c r="O47" s="119"/>
      <c r="P47" s="176"/>
      <c r="Q47" s="94"/>
    </row>
    <row r="48" spans="1:18" ht="15" customHeight="1" thickBot="1" x14ac:dyDescent="0.3">
      <c r="A48" s="177"/>
      <c r="B48" s="178"/>
      <c r="C48" s="179"/>
      <c r="D48" s="179"/>
      <c r="E48" s="180"/>
      <c r="F48" s="181"/>
      <c r="G48" s="182"/>
      <c r="H48" s="183"/>
      <c r="I48" s="184"/>
      <c r="J48" s="185"/>
      <c r="K48" s="180"/>
      <c r="L48" s="181"/>
      <c r="M48" s="182"/>
      <c r="N48" s="183"/>
      <c r="O48" s="184"/>
      <c r="P48" s="185"/>
      <c r="Q48" s="180"/>
    </row>
    <row r="49" spans="1:19" ht="14.25" customHeight="1" thickBot="1" x14ac:dyDescent="0.3">
      <c r="A49" s="99" t="s">
        <v>27</v>
      </c>
      <c r="B49" s="100"/>
      <c r="C49" s="100"/>
      <c r="D49" s="100"/>
      <c r="E49" s="101"/>
      <c r="F49" s="102">
        <f>SUMIFS(F39:F48,$D39:$D48,"=F")</f>
        <v>0</v>
      </c>
      <c r="G49" s="103">
        <f t="shared" ref="G49:I49" si="0">SUMIFS(G39:G48,$D39:$D48,"=F")</f>
        <v>0</v>
      </c>
      <c r="H49" s="104">
        <f t="shared" si="0"/>
        <v>0</v>
      </c>
      <c r="I49" s="105">
        <f t="shared" si="0"/>
        <v>0</v>
      </c>
      <c r="J49" s="106">
        <f>SUMIFS(J39:J48,$D39:$D48,"=F")</f>
        <v>0</v>
      </c>
      <c r="K49" s="107"/>
      <c r="L49" s="102">
        <f>SUMIFS(L39:L48,$D39:$D48,"=F")</f>
        <v>0</v>
      </c>
      <c r="M49" s="103">
        <f t="shared" ref="M49:O49" si="1">SUMIFS(M39:M48,$D39:$D48,"=F")</f>
        <v>0</v>
      </c>
      <c r="N49" s="104">
        <f t="shared" si="1"/>
        <v>0</v>
      </c>
      <c r="O49" s="105">
        <f t="shared" si="1"/>
        <v>0</v>
      </c>
      <c r="P49" s="106">
        <f>SUMIFS(P39:P48,$D39:$D48,"=F")</f>
        <v>0</v>
      </c>
      <c r="Q49" s="108"/>
    </row>
    <row r="50" spans="1:19" ht="15" customHeight="1" x14ac:dyDescent="0.25">
      <c r="A50" s="195"/>
      <c r="B50" s="196"/>
      <c r="C50" s="196"/>
      <c r="D50" s="196"/>
      <c r="E50" s="196"/>
      <c r="F50" s="197"/>
      <c r="G50" s="198"/>
      <c r="H50" s="199"/>
      <c r="I50" s="200"/>
      <c r="J50" s="201"/>
      <c r="K50" s="196"/>
      <c r="L50" s="197"/>
      <c r="M50" s="198"/>
      <c r="N50" s="199"/>
      <c r="O50" s="200"/>
      <c r="P50" s="201"/>
      <c r="Q50" s="196"/>
    </row>
    <row r="51" spans="1:19" ht="15" customHeight="1" x14ac:dyDescent="0.25">
      <c r="A51" s="122"/>
      <c r="B51" s="39"/>
      <c r="C51" s="39"/>
      <c r="D51" s="39"/>
      <c r="E51" s="39"/>
      <c r="J51" s="191"/>
      <c r="K51" s="39"/>
      <c r="P51" s="191"/>
      <c r="Q51" s="39"/>
      <c r="R51" s="39"/>
    </row>
    <row r="52" spans="1:19" ht="15" customHeight="1" x14ac:dyDescent="0.25">
      <c r="A52" s="383"/>
      <c r="B52" s="388"/>
      <c r="C52" s="388"/>
      <c r="D52" s="388"/>
      <c r="E52" s="388"/>
      <c r="F52" s="388"/>
      <c r="G52" s="388"/>
      <c r="H52" s="388"/>
      <c r="I52" s="388"/>
      <c r="J52" s="388"/>
      <c r="K52" s="388"/>
      <c r="L52" s="388"/>
      <c r="M52" s="388"/>
      <c r="N52" s="388"/>
      <c r="O52" s="388"/>
      <c r="P52" s="388"/>
      <c r="Q52" s="388"/>
    </row>
    <row r="53" spans="1:19" ht="15" customHeight="1" x14ac:dyDescent="0.25"/>
    <row r="54" spans="1:19" ht="15" customHeight="1" x14ac:dyDescent="0.25"/>
    <row r="55" spans="1:19" ht="15" customHeight="1" x14ac:dyDescent="0.25"/>
    <row r="56" spans="1:19" ht="15" customHeight="1" x14ac:dyDescent="0.25"/>
    <row r="57" spans="1:19" ht="15" customHeight="1" x14ac:dyDescent="0.25"/>
    <row r="58" spans="1:19" ht="15" customHeight="1" x14ac:dyDescent="0.25"/>
    <row r="59" spans="1:19" ht="15" customHeight="1" x14ac:dyDescent="0.25"/>
    <row r="60" spans="1:19" ht="15" customHeight="1" x14ac:dyDescent="0.25"/>
    <row r="61" spans="1:19" ht="15" customHeight="1" x14ac:dyDescent="0.25"/>
    <row r="62" spans="1:19" ht="15" customHeight="1" thickBot="1" x14ac:dyDescent="0.3"/>
    <row r="63" spans="1:19" s="90" customFormat="1" ht="15" customHeight="1" thickBot="1" x14ac:dyDescent="0.3">
      <c r="A63" s="2"/>
      <c r="B63" s="33"/>
      <c r="C63" s="33"/>
      <c r="D63" s="33"/>
      <c r="E63" s="33"/>
      <c r="F63" s="34"/>
      <c r="G63" s="35"/>
      <c r="H63" s="36"/>
      <c r="I63" s="37"/>
      <c r="J63" s="38"/>
      <c r="K63" s="33"/>
      <c r="L63" s="34"/>
      <c r="M63" s="35"/>
      <c r="N63" s="36"/>
      <c r="O63" s="37"/>
      <c r="P63" s="38"/>
      <c r="Q63" s="33"/>
      <c r="R63" s="74">
        <f>SUMIF($E11:$E39,"=1",R11:R39)</f>
        <v>0</v>
      </c>
      <c r="S63" s="89"/>
    </row>
    <row r="64" spans="1:19" ht="15" customHeight="1" x14ac:dyDescent="0.25"/>
    <row r="65" spans="6:15" ht="15" customHeight="1" x14ac:dyDescent="0.25"/>
    <row r="66" spans="6:15" ht="15.75" thickBot="1" x14ac:dyDescent="0.3">
      <c r="F66" s="151"/>
      <c r="G66" s="152"/>
      <c r="H66" s="153"/>
      <c r="I66" s="154"/>
      <c r="J66" s="155"/>
      <c r="K66" s="156"/>
      <c r="L66" s="151"/>
      <c r="M66" s="152"/>
      <c r="N66" s="153"/>
      <c r="O66" s="154"/>
    </row>
    <row r="67" spans="6:15" ht="15.75" thickBot="1" x14ac:dyDescent="0.3">
      <c r="F67" s="380">
        <f>SUM(F36:I36)</f>
        <v>0</v>
      </c>
      <c r="G67" s="381"/>
      <c r="H67" s="381"/>
      <c r="I67" s="382"/>
      <c r="J67" s="155"/>
      <c r="K67" s="156"/>
      <c r="L67" s="380">
        <f>SUM(L36:O36)</f>
        <v>0</v>
      </c>
      <c r="M67" s="381"/>
      <c r="N67" s="381"/>
      <c r="O67" s="382"/>
    </row>
    <row r="68" spans="6:15" x14ac:dyDescent="0.25">
      <c r="F68" s="151"/>
      <c r="G68" s="152"/>
      <c r="H68" s="153"/>
      <c r="I68" s="154"/>
      <c r="J68" s="379"/>
      <c r="K68" s="379"/>
      <c r="L68" s="151"/>
      <c r="M68" s="152"/>
      <c r="N68" s="153"/>
      <c r="O68" s="154"/>
    </row>
    <row r="69" spans="6:15" x14ac:dyDescent="0.25">
      <c r="F69" s="151"/>
      <c r="G69" s="152"/>
      <c r="H69" s="153"/>
      <c r="I69" s="154"/>
      <c r="J69" s="155"/>
      <c r="K69" s="156"/>
      <c r="L69" s="151"/>
      <c r="M69" s="152"/>
      <c r="N69" s="153"/>
      <c r="O69" s="154"/>
    </row>
  </sheetData>
  <mergeCells count="9">
    <mergeCell ref="A38:B38"/>
    <mergeCell ref="J68:K68"/>
    <mergeCell ref="F67:I67"/>
    <mergeCell ref="L67:O67"/>
    <mergeCell ref="L1:P1"/>
    <mergeCell ref="L2:P2"/>
    <mergeCell ref="G7:K7"/>
    <mergeCell ref="E9:M9"/>
    <mergeCell ref="A52:Q52"/>
  </mergeCells>
  <phoneticPr fontId="2" type="noConversion"/>
  <conditionalFormatting sqref="J50:J51">
    <cfRule type="cellIs" dxfId="1" priority="2" operator="greaterThan">
      <formula>30</formula>
    </cfRule>
  </conditionalFormatting>
  <conditionalFormatting sqref="P50:P51">
    <cfRule type="cellIs" dxfId="0" priority="1" operator="greaterThan">
      <formula>30</formula>
    </cfRule>
  </conditionalFormatting>
  <pageMargins left="0.36" right="0.24" top="0.36" bottom="0.56999999999999995" header="0.23" footer="0.15"/>
  <pageSetup paperSize="9" scale="80" orientation="portrait" horizontalDpi="300" verticalDpi="300" r:id="rId1"/>
  <headerFooter alignWithMargins="0">
    <oddFooter xml:space="preserve">&amp;LRECTOR,
Prof.dr. Dan Claudiu DĂNIȘOR&amp;CDECAN,
&amp;RDIRECTOR DEPARTAMENT,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59999389629810485"/>
  </sheetPr>
  <dimension ref="A1:Q115"/>
  <sheetViews>
    <sheetView zoomScaleNormal="100" zoomScaleSheetLayoutView="100" workbookViewId="0">
      <selection activeCell="E11" sqref="E11"/>
    </sheetView>
  </sheetViews>
  <sheetFormatPr defaultColWidth="9.140625" defaultRowHeight="15" x14ac:dyDescent="0.25"/>
  <cols>
    <col min="1" max="1" width="22" style="257" customWidth="1"/>
    <col min="2" max="2" width="36.85546875" style="259" customWidth="1"/>
    <col min="3" max="3" width="10.7109375" style="256" bestFit="1" customWidth="1"/>
    <col min="4" max="4" width="9.7109375" style="256" bestFit="1" customWidth="1"/>
    <col min="5" max="6" width="9.85546875" style="256" customWidth="1"/>
    <col min="7" max="8" width="14.28515625" style="256" bestFit="1" customWidth="1"/>
    <col min="9" max="9" width="12.85546875" style="257" customWidth="1"/>
    <col min="10" max="16384" width="9.140625" style="257"/>
  </cols>
  <sheetData>
    <row r="1" spans="1:12" s="252" customFormat="1" ht="24" thickBot="1" x14ac:dyDescent="0.4">
      <c r="A1" s="389" t="s">
        <v>95</v>
      </c>
      <c r="B1" s="390"/>
      <c r="C1" s="390"/>
      <c r="D1" s="390"/>
      <c r="E1" s="390"/>
      <c r="F1" s="390"/>
      <c r="G1" s="390"/>
      <c r="H1" s="390"/>
    </row>
    <row r="2" spans="1:12" ht="45.75" thickBot="1" x14ac:dyDescent="0.3">
      <c r="A2" s="253" t="s">
        <v>47</v>
      </c>
      <c r="B2" s="324">
        <f>IF(PS_I!F7&lt;&gt;0,PS_I!F7*SUMIFS(PS_I!I12:I48,PS_I!D12:D48,"=OB",PS_I!E12:E48,"=2"),14*SUMIFS(PS_I!I12:I48,PS_I!D12:D48,"=OB",PS_I!E12:E48,"=2"))+IF(PS_I!L7&lt;&gt;0,PS_I!L7*SUMIFS(PS_I!O12:O48,PS_I!D12:D48,"=OB",PS_I!E12:E48,"=2"),14*SUMIFS(PS_I!O12:O48,PS_I!D12:D48,"=OB",PS_I!E12:E48,"=2"))+IF(PS_II!F7&lt;&gt;0,PS_II!F7*SUMIFS(PS_II!I12:I49,PS_II!D12:D49,"=OB",PS_II!E12:E49,"=2"),14*SUMIFS(PS_II!I12:I49,PS_II!D12:D49,"=OB",PS_II!E12:E49,"=2"))+IF(PS_II!L7&lt;&gt;0,PS_II!L7*SUMIFS(PS_II!O12:O49,PS_II!D12:D49,"=OB",PS_II!E12:E49,"=2"),14*SUMIFS(PS_II!O12:O49,PS_II!D12:D49,"=OB",PS_II!E12:E49,"=2"))+IF(XXX_III!F7&lt;&gt;0,XXX_III!F7*SUMIFS(XXX_III!I12:I48,XXX_III!D12:D48,"=OB",XXX_III!E12:E48,"=2"),14*SUMIFS(XXX_III!I12:I48,XXX_III!D12:D48,"=OB",XXX_III!E12:E48,"=2"))+IF(XXX_III!L7&lt;&gt;0,XXX_III!L7*SUMIFS(XXX_III!O12:O48,XXX_III!D12:D48,"=OB",XXX_III!E12:E48,"=2"),14*SUMIFS(XXX_III!O12:O48,XXX_III!D12:D48,"=OB",XXX_III!E12:E48,"=2"))+IF(XXX_IV!F7&lt;&gt;0,XXX_IV!F7*SUMIFS(XXX_IV!I12:I48,XXX_IV!D12:D48,"=OB",XXX_IV!E12:E48,"=2"),14*SUMIFS(XXX_IV!I12:I48,XXX_IV!D12:D48,"=OB",XXX_IV!E12:E48,"=2"))+IF(XXX_IV!L7&lt;&gt;0,XXX_IV!L7*SUMIFS(XXX_IV!O12:O48,XXX_IV!D12:D48,"=OB",XXX_IV!E12:E48,"=2"),14*SUMIFS(XXX_IV!O12:O48,XXX_IV!D12:D48,"=OB",XXX_IV!E12:E48,"=2"))</f>
        <v>28</v>
      </c>
      <c r="C2" s="254" t="s">
        <v>46</v>
      </c>
      <c r="D2" s="255"/>
      <c r="F2" s="262" t="s">
        <v>32</v>
      </c>
      <c r="G2" s="338" t="str">
        <f>IF((G6="DA")*(G8="DA")*(G9="DA")*(G15="DA")*(G16="DA")*(G17="DA"),"DA","")</f>
        <v>DA</v>
      </c>
      <c r="H2" s="339" t="str">
        <f>IF((G6="DA")*(G8="DA")*(G9="DA")*(G15="DA")*(G16="DA")*(G17="DA"),"","NU")</f>
        <v/>
      </c>
    </row>
    <row r="3" spans="1:12" ht="15.75" thickBot="1" x14ac:dyDescent="0.3">
      <c r="A3" s="258" t="s">
        <v>62</v>
      </c>
      <c r="D3" s="260"/>
      <c r="E3" s="260"/>
      <c r="F3" s="260"/>
      <c r="G3" s="257"/>
      <c r="H3" s="257"/>
    </row>
    <row r="4" spans="1:12" ht="15.75" thickBot="1" x14ac:dyDescent="0.3">
      <c r="C4" s="360">
        <f>SUM(PS_I!F67,PS_I!L67,PS_II!F68,PS_II!L68)/IF(PS_II!L68=0,IF(PS_II!F68=0,2,3),4)</f>
        <v>17</v>
      </c>
      <c r="D4" s="361" t="str">
        <f>IF(C4&lt;=26,"OK","&gt;")</f>
        <v>OK</v>
      </c>
      <c r="E4" s="260"/>
      <c r="F4" s="260"/>
      <c r="G4" s="260"/>
      <c r="H4" s="260"/>
    </row>
    <row r="5" spans="1:12" s="264" customFormat="1" ht="15.75" thickBot="1" x14ac:dyDescent="0.3">
      <c r="A5" s="261" t="s">
        <v>17</v>
      </c>
      <c r="B5" s="261" t="s">
        <v>16</v>
      </c>
      <c r="C5" s="261" t="s">
        <v>29</v>
      </c>
      <c r="D5" s="261" t="s">
        <v>15</v>
      </c>
      <c r="E5" s="391" t="s">
        <v>31</v>
      </c>
      <c r="F5" s="392"/>
      <c r="G5" s="393" t="s">
        <v>30</v>
      </c>
      <c r="H5" s="394"/>
      <c r="I5" s="263"/>
      <c r="J5" s="263"/>
      <c r="L5" s="265"/>
    </row>
    <row r="6" spans="1:12" ht="69" customHeight="1" x14ac:dyDescent="0.25">
      <c r="A6" s="266" t="s">
        <v>59</v>
      </c>
      <c r="B6" s="325" t="str">
        <f>B40&amp;B58</f>
        <v xml:space="preserve">D05PSM101, D05PSM103, D05PSM204, D05PSM205, D05PSM318, D05PSM320/420, D05PSM413, D05PSM419, </v>
      </c>
      <c r="C6" s="326">
        <f>C40+C58</f>
        <v>462</v>
      </c>
      <c r="D6" s="327">
        <f>C6/(SUM($C$15:$C$16)-$B$2+MIN($B$2,$D$2))*100</f>
        <v>47.142857142857139</v>
      </c>
      <c r="E6" s="268">
        <v>0</v>
      </c>
      <c r="F6" s="269">
        <v>100</v>
      </c>
      <c r="G6" s="340" t="str">
        <f>IF((D6&gt;=E6-1)*(D6&lt;=F6+1),"DA","")</f>
        <v>DA</v>
      </c>
      <c r="H6" s="341" t="str">
        <f>IF((D6&gt;=E6-1)*(D6&lt;=F6+1),"","NU")</f>
        <v/>
      </c>
      <c r="K6" s="272"/>
      <c r="L6" s="273"/>
    </row>
    <row r="7" spans="1:12" hidden="1" x14ac:dyDescent="0.25">
      <c r="A7" s="274" t="s">
        <v>18</v>
      </c>
      <c r="B7" s="328" t="e">
        <f>B41&amp;B59&amp;B77&amp;B95</f>
        <v>#REF!</v>
      </c>
      <c r="C7" s="329">
        <f>C41+C59+C77+C95</f>
        <v>0</v>
      </c>
      <c r="D7" s="330">
        <f t="shared" ref="D7:D9" si="0">C7/(SUM($C$15:$C$16)-$B$2+MIN($B$2,$D$2))*100</f>
        <v>0</v>
      </c>
      <c r="E7" s="276"/>
      <c r="F7" s="277"/>
      <c r="G7" s="342" t="str">
        <f>IF((D7&gt;=E7-1)*(D7&lt;=F7+1),"DA","")</f>
        <v>DA</v>
      </c>
      <c r="H7" s="343" t="str">
        <f>IF((D7&gt;=E7-1)*(D7&lt;=F7+1),"","NU")</f>
        <v/>
      </c>
      <c r="I7" s="280"/>
      <c r="K7" s="272"/>
      <c r="L7" s="273"/>
    </row>
    <row r="8" spans="1:12" ht="79.5" customHeight="1" x14ac:dyDescent="0.25">
      <c r="A8" s="274" t="s">
        <v>60</v>
      </c>
      <c r="B8" s="328" t="str">
        <f>B42&amp;B60</f>
        <v xml:space="preserve">D05PSM111, D05PSM208, D05PSM212, D05PSM317, D05PSM321, D05PSM425, </v>
      </c>
      <c r="C8" s="329">
        <f>C42+C60</f>
        <v>266</v>
      </c>
      <c r="D8" s="330">
        <f t="shared" si="0"/>
        <v>27.142857142857142</v>
      </c>
      <c r="E8" s="276">
        <v>0</v>
      </c>
      <c r="F8" s="277">
        <v>100</v>
      </c>
      <c r="G8" s="342" t="str">
        <f t="shared" ref="G8:G9" si="1">IF((D8&gt;=E8-1)*(D8&lt;=F8+1),"DA","")</f>
        <v>DA</v>
      </c>
      <c r="H8" s="343" t="str">
        <f t="shared" ref="H8:H9" si="2">IF((D8&gt;=E8-1)*(D8&lt;=F8+1),"","NU")</f>
        <v/>
      </c>
      <c r="I8" s="281"/>
      <c r="K8" s="282"/>
      <c r="L8" s="283"/>
    </row>
    <row r="9" spans="1:12" ht="32.25" customHeight="1" thickBot="1" x14ac:dyDescent="0.3">
      <c r="A9" s="284" t="s">
        <v>61</v>
      </c>
      <c r="B9" s="331" t="str">
        <f>B43&amp;B61</f>
        <v xml:space="preserve">D05PSM102, D05PSM106, D05PSM210, D05PSM316, D05PSM415, D05PSM423, </v>
      </c>
      <c r="C9" s="332">
        <f>C43+C61</f>
        <v>252</v>
      </c>
      <c r="D9" s="333">
        <f t="shared" si="0"/>
        <v>25.714285714285712</v>
      </c>
      <c r="E9" s="286">
        <v>0</v>
      </c>
      <c r="F9" s="287">
        <v>100</v>
      </c>
      <c r="G9" s="344" t="str">
        <f t="shared" si="1"/>
        <v>DA</v>
      </c>
      <c r="H9" s="345" t="str">
        <f t="shared" si="2"/>
        <v/>
      </c>
      <c r="K9" s="282"/>
      <c r="L9" s="273"/>
    </row>
    <row r="10" spans="1:12" ht="15.75" thickBot="1" x14ac:dyDescent="0.3">
      <c r="A10" s="290"/>
      <c r="B10" s="334" t="s">
        <v>40</v>
      </c>
      <c r="C10" s="335">
        <f>SUM(C6:C9)</f>
        <v>980</v>
      </c>
      <c r="D10" s="336">
        <f>SUM(D6:D9)</f>
        <v>99.999999999999986</v>
      </c>
      <c r="E10" s="291">
        <v>784</v>
      </c>
      <c r="F10" s="292">
        <v>1008</v>
      </c>
      <c r="G10" s="346" t="str">
        <f>IF((C10&gt;=E10-2)*(C10&lt;=F10+2),"DA","")</f>
        <v>DA</v>
      </c>
      <c r="H10" s="347" t="str">
        <f>IF((C10&gt;=E10-1)*(C10&lt;=F10+1),"","NU")</f>
        <v/>
      </c>
      <c r="K10" s="293"/>
      <c r="L10" s="294"/>
    </row>
    <row r="11" spans="1:12" ht="15.75" thickBot="1" x14ac:dyDescent="0.3">
      <c r="A11" s="283"/>
      <c r="B11" s="359" t="s">
        <v>51</v>
      </c>
      <c r="C11" s="337">
        <f>C15+C16+C17</f>
        <v>980</v>
      </c>
      <c r="K11" s="293"/>
      <c r="L11" s="294"/>
    </row>
    <row r="13" spans="1:12" ht="15.75" thickBot="1" x14ac:dyDescent="0.3">
      <c r="A13" s="295" t="s">
        <v>22</v>
      </c>
      <c r="D13" s="260"/>
      <c r="E13" s="260"/>
      <c r="F13" s="260"/>
      <c r="G13" s="260"/>
      <c r="H13" s="260"/>
    </row>
    <row r="14" spans="1:12" s="264" customFormat="1" ht="15.75" thickBot="1" x14ac:dyDescent="0.3">
      <c r="A14" s="261" t="s">
        <v>17</v>
      </c>
      <c r="B14" s="261" t="s">
        <v>16</v>
      </c>
      <c r="C14" s="261" t="s">
        <v>29</v>
      </c>
      <c r="D14" s="261" t="s">
        <v>15</v>
      </c>
      <c r="E14" s="391" t="s">
        <v>31</v>
      </c>
      <c r="F14" s="392"/>
      <c r="G14" s="393" t="s">
        <v>30</v>
      </c>
      <c r="H14" s="394"/>
      <c r="I14" s="263"/>
      <c r="J14" s="263"/>
    </row>
    <row r="15" spans="1:12" ht="104.25" customHeight="1" x14ac:dyDescent="0.25">
      <c r="A15" s="266" t="s">
        <v>23</v>
      </c>
      <c r="B15" s="325" t="str">
        <f>B48&amp;B66&amp;B84&amp;B102</f>
        <v xml:space="preserve">D05PSM101, D05PSM102, D05PSM103, D05PSM106, D05PSM111, D05PSM204, D05PSM205, D05PSM212, D05PSM316, D05PSM317, D05PSM318, D05PSM413, D05PSM415, D05PSM419, D05PSM423, D05PSM425, </v>
      </c>
      <c r="C15" s="326">
        <f>C48+C66</f>
        <v>686</v>
      </c>
      <c r="D15" s="327">
        <f t="shared" ref="D15:D17" si="3">C15/(SUM($C$15:$C$16)-$B$2+MIN($B$2,$D$2))*100</f>
        <v>70</v>
      </c>
      <c r="E15" s="268">
        <v>0</v>
      </c>
      <c r="F15" s="269">
        <v>100</v>
      </c>
      <c r="G15" s="340" t="str">
        <f t="shared" ref="G15:G17" si="4">IF((D15&gt;=E15-1)*(D15&lt;=F15+1),"DA","")</f>
        <v>DA</v>
      </c>
      <c r="H15" s="341" t="str">
        <f t="shared" ref="H15:H17" si="5">IF((D15&gt;=E15-1)*(D15&lt;=F15+1),"","NU")</f>
        <v/>
      </c>
      <c r="I15" s="281"/>
    </row>
    <row r="16" spans="1:12" ht="30" x14ac:dyDescent="0.25">
      <c r="A16" s="274" t="s">
        <v>24</v>
      </c>
      <c r="B16" s="328" t="str">
        <f>B49&amp;B67&amp;B85&amp;B103</f>
        <v xml:space="preserve">D05PSM208, D05PSM210,
 D05PSM321, D05PSM320/420, </v>
      </c>
      <c r="C16" s="348">
        <f>C49+C67</f>
        <v>294</v>
      </c>
      <c r="D16" s="349">
        <f t="shared" si="3"/>
        <v>30</v>
      </c>
      <c r="E16" s="276">
        <v>0</v>
      </c>
      <c r="F16" s="277">
        <v>100</v>
      </c>
      <c r="G16" s="342" t="str">
        <f t="shared" si="4"/>
        <v>DA</v>
      </c>
      <c r="H16" s="343" t="str">
        <f t="shared" si="5"/>
        <v/>
      </c>
    </row>
    <row r="17" spans="1:8" x14ac:dyDescent="0.25">
      <c r="A17" s="274" t="s">
        <v>25</v>
      </c>
      <c r="B17" s="328" t="str">
        <f t="shared" ref="B17" si="6">B50&amp;B68&amp;B86&amp;B104</f>
        <v/>
      </c>
      <c r="C17" s="350">
        <f>C50+C68</f>
        <v>0</v>
      </c>
      <c r="D17" s="351">
        <f t="shared" si="3"/>
        <v>0</v>
      </c>
      <c r="E17" s="276">
        <v>0</v>
      </c>
      <c r="F17" s="277">
        <v>100</v>
      </c>
      <c r="G17" s="342" t="str">
        <f t="shared" si="4"/>
        <v>DA</v>
      </c>
      <c r="H17" s="343" t="str">
        <f t="shared" si="5"/>
        <v/>
      </c>
    </row>
    <row r="18" spans="1:8" x14ac:dyDescent="0.25">
      <c r="A18" s="298"/>
      <c r="B18" s="352" t="s">
        <v>40</v>
      </c>
      <c r="C18" s="353">
        <f>C15+C16</f>
        <v>980</v>
      </c>
      <c r="D18" s="354">
        <f>D15+D16</f>
        <v>100</v>
      </c>
      <c r="E18" s="299"/>
      <c r="F18" s="300"/>
      <c r="G18" s="355"/>
      <c r="H18" s="356"/>
    </row>
    <row r="19" spans="1:8" x14ac:dyDescent="0.25">
      <c r="C19" s="301"/>
      <c r="D19" s="257"/>
      <c r="E19" s="257"/>
      <c r="F19" s="257"/>
      <c r="G19" s="257"/>
      <c r="H19" s="257"/>
    </row>
    <row r="20" spans="1:8" x14ac:dyDescent="0.25">
      <c r="C20" s="257"/>
      <c r="D20" s="257"/>
      <c r="E20" s="257"/>
      <c r="F20" s="257"/>
      <c r="G20" s="257"/>
      <c r="H20" s="257"/>
    </row>
    <row r="21" spans="1:8" x14ac:dyDescent="0.25">
      <c r="C21" s="257"/>
      <c r="D21" s="257"/>
      <c r="E21" s="257"/>
      <c r="F21" s="257"/>
      <c r="G21" s="257"/>
      <c r="H21" s="257"/>
    </row>
    <row r="22" spans="1:8" x14ac:dyDescent="0.25">
      <c r="C22" s="257"/>
      <c r="D22" s="257"/>
      <c r="E22" s="257"/>
      <c r="F22" s="257"/>
      <c r="G22" s="257"/>
      <c r="H22" s="257"/>
    </row>
    <row r="23" spans="1:8" x14ac:dyDescent="0.25">
      <c r="C23" s="257"/>
      <c r="D23" s="257"/>
      <c r="E23" s="257"/>
      <c r="F23" s="257"/>
      <c r="G23" s="257"/>
      <c r="H23" s="257"/>
    </row>
    <row r="24" spans="1:8" x14ac:dyDescent="0.25">
      <c r="C24" s="257"/>
      <c r="D24" s="257"/>
      <c r="E24" s="257"/>
      <c r="F24" s="257"/>
      <c r="G24" s="257"/>
      <c r="H24" s="257"/>
    </row>
    <row r="25" spans="1:8" x14ac:dyDescent="0.25">
      <c r="C25" s="257"/>
      <c r="D25" s="257"/>
      <c r="E25" s="257"/>
      <c r="F25" s="257"/>
      <c r="G25" s="257"/>
      <c r="H25" s="257"/>
    </row>
    <row r="26" spans="1:8" x14ac:dyDescent="0.25">
      <c r="C26" s="257"/>
      <c r="D26" s="257"/>
      <c r="E26" s="257"/>
      <c r="F26" s="257"/>
      <c r="G26" s="257"/>
      <c r="H26" s="257"/>
    </row>
    <row r="27" spans="1:8" x14ac:dyDescent="0.25">
      <c r="C27" s="257"/>
      <c r="D27" s="257"/>
      <c r="E27" s="257"/>
      <c r="F27" s="257"/>
      <c r="G27" s="257"/>
      <c r="H27" s="257"/>
    </row>
    <row r="28" spans="1:8" x14ac:dyDescent="0.25">
      <c r="C28" s="257"/>
      <c r="D28" s="257"/>
      <c r="E28" s="257"/>
      <c r="F28" s="257"/>
      <c r="G28" s="257"/>
      <c r="H28" s="257"/>
    </row>
    <row r="29" spans="1:8" x14ac:dyDescent="0.25">
      <c r="C29" s="257"/>
      <c r="D29" s="257"/>
      <c r="E29" s="257"/>
      <c r="F29" s="257"/>
      <c r="G29" s="257"/>
      <c r="H29" s="257"/>
    </row>
    <row r="30" spans="1:8" x14ac:dyDescent="0.25">
      <c r="C30" s="257"/>
      <c r="D30" s="257"/>
      <c r="E30" s="257"/>
      <c r="F30" s="257"/>
      <c r="G30" s="257"/>
      <c r="H30" s="257"/>
    </row>
    <row r="31" spans="1:8" x14ac:dyDescent="0.25">
      <c r="C31" s="257"/>
      <c r="D31" s="257"/>
      <c r="E31" s="257"/>
      <c r="F31" s="257"/>
      <c r="G31" s="257"/>
      <c r="H31" s="257"/>
    </row>
    <row r="32" spans="1:8" x14ac:dyDescent="0.25">
      <c r="C32" s="257"/>
      <c r="D32" s="257"/>
      <c r="E32" s="257"/>
      <c r="F32" s="257"/>
      <c r="G32" s="257"/>
      <c r="H32" s="257"/>
    </row>
    <row r="33" spans="1:12" x14ac:dyDescent="0.25">
      <c r="C33" s="257"/>
      <c r="D33" s="257"/>
      <c r="E33" s="257"/>
      <c r="F33" s="257"/>
      <c r="G33" s="257"/>
      <c r="H33" s="257"/>
    </row>
    <row r="34" spans="1:12" x14ac:dyDescent="0.25">
      <c r="C34" s="257"/>
      <c r="D34" s="257"/>
      <c r="E34" s="257"/>
      <c r="F34" s="257"/>
      <c r="G34" s="257"/>
      <c r="H34" s="257"/>
    </row>
    <row r="35" spans="1:12" x14ac:dyDescent="0.25">
      <c r="B35" s="302" t="s">
        <v>33</v>
      </c>
    </row>
    <row r="36" spans="1:12" ht="30" x14ac:dyDescent="0.25">
      <c r="C36" s="257"/>
      <c r="D36" s="257"/>
      <c r="E36" s="257"/>
      <c r="F36" s="303" t="s">
        <v>32</v>
      </c>
      <c r="G36" s="304"/>
      <c r="H36" s="305"/>
    </row>
    <row r="37" spans="1:12" x14ac:dyDescent="0.25">
      <c r="A37" s="258" t="s">
        <v>62</v>
      </c>
      <c r="D37" s="260"/>
      <c r="E37" s="260"/>
      <c r="F37" s="260"/>
      <c r="G37" s="257"/>
      <c r="H37" s="257"/>
    </row>
    <row r="38" spans="1:12" ht="15.75" thickBot="1" x14ac:dyDescent="0.3">
      <c r="D38" s="260"/>
      <c r="E38" s="260"/>
      <c r="F38" s="260"/>
      <c r="G38" s="260"/>
      <c r="H38" s="260"/>
    </row>
    <row r="39" spans="1:12" s="264" customFormat="1" ht="15.75" thickBot="1" x14ac:dyDescent="0.3">
      <c r="A39" s="261" t="s">
        <v>17</v>
      </c>
      <c r="B39" s="261" t="s">
        <v>16</v>
      </c>
      <c r="C39" s="261" t="s">
        <v>29</v>
      </c>
      <c r="D39" s="261" t="s">
        <v>15</v>
      </c>
      <c r="E39" s="391" t="s">
        <v>31</v>
      </c>
      <c r="F39" s="392"/>
      <c r="G39" s="393" t="s">
        <v>30</v>
      </c>
      <c r="H39" s="394"/>
      <c r="I39" s="263"/>
      <c r="J39" s="263"/>
    </row>
    <row r="40" spans="1:12" ht="32.25" customHeight="1" x14ac:dyDescent="0.25">
      <c r="A40" s="266" t="s">
        <v>59</v>
      </c>
      <c r="B40" s="266" t="str">
        <f>IF((PS_I!C12="A")*(PS_I!E12&lt;&gt;0),PS_I!B12&amp;", ","")&amp;IF((PS_I!C13="A")*(PS_I!E13&lt;&gt;0),PS_I!B13&amp;", ","")&amp;IF((PS_I!C14="A")*(PS_I!E14&lt;&gt;0),PS_I!B14&amp;", ","")&amp;IF((PS_I!C15="A")*(PS_I!E15&lt;&gt;0),PS_I!B15&amp;", ","")&amp;IF((PS_I!C16="A")*(PS_I!E16&lt;&gt;0),PS_I!B16&amp;", ","")&amp;IF((PS_I!C18="A")*(PS_I!E18&lt;&gt;0),PS_I!B18&amp;", ","")&amp;IF((PS_I!C19="A")*(PS_I!E19&lt;&gt;0),PS_I!B19&amp;", ","")&amp;IF((PS_I!C20="A")*(PS_I!E20&lt;&gt;0),PS_I!B20&amp;", ","")&amp;IF((PS_I!C21="A")*(PS_I!E21&lt;&gt;0),PS_I!B21&amp;", ","")&amp;IF((PS_I!C22="A")*(PS_I!E22&lt;&gt;0),PS_I!B22&amp;", ","")&amp;IF((PS_I!C23="A")*(PS_I!E23&lt;&gt;0),PS_I!B23&amp;", ","")&amp;IF((PS_I!C24="A")*(PS_I!E24&lt;&gt;0),PS_I!B24&amp;", ","")&amp;IF((PS_I!C25="A")*(PS_I!E25&lt;&gt;0),PS_I!B25&amp;", ","")&amp;IF((PS_I!C26="A")*(PS_I!E26&lt;&gt;0),PS_I!B26&amp;", ","")&amp;IF((PS_I!C27="A")*(PS_I!E27&lt;&gt;0),PS_I!B27&amp;", ","")&amp;IF((PS_I!C28="A")*(PS_I!E28&lt;&gt;0),PS_I!B28&amp;", ","")&amp;IF((PS_I!C29="A")*(PS_I!E29&lt;&gt;0),PS_I!B29&amp;", ","")&amp;IF((PS_I!C30="A")*(PS_I!E30&lt;&gt;0),PS_I!B30&amp;", ","")&amp;IF((PS_I!C31="A")*(PS_I!E31&lt;&gt;0),PS_I!B31&amp;", ","")&amp;IF((PS_I!C32="A")*(PS_I!E32&lt;&gt;0),PS_I!B32&amp;", ","")&amp;IF((PS_I!C33="A")*(PS_I!E33&lt;&gt;0),PS_I!B33&amp;", ","")&amp;IF((PS_I!C34="A")*(PS_I!E34&lt;&gt;0),PS_I!B34&amp;", ","")&amp;IF((PS_I!C35="A")*(PS_I!E35&lt;&gt;0),PS_I!B35&amp;", ","")&amp;IF((PS_I!C36="A")*(PS_I!E36&lt;&gt;0),PS_I!B36&amp;", ","")&amp;IF((PS_I!C37="A")*(PS_I!E37&lt;&gt;0),PS_I!B37&amp;", ","")&amp;IF((PS_I!C38="A")*(PS_I!E38&lt;&gt;0),PS_I!B38&amp;", ","")&amp;IF((PS_I!C39="A")*(PS_I!E39&lt;&gt;0),PS_I!B39&amp;", ","")&amp;IF((PS_I!C40="A")*(PS_I!E40&lt;&gt;0),PS_I!B40&amp;", ","")&amp;IF((PS_I!C41="A")*(PS_I!E41&lt;&gt;0),PS_I!B41&amp;", ","")&amp;IF((PS_I!C42="A")*(PS_I!E42&lt;&gt;0),PS_I!B42&amp;", ","")&amp;IF((PS_I!C43="A")*(PS_I!E43&lt;&gt;0),PS_I!B47&amp;", ","")&amp;IF((PS_I!C44="A")*(PS_I!E44&lt;&gt;0),PS_I!B44&amp;", ","")&amp;IF((PS_I!C45="A")*(PS_I!E45&lt;&gt;0),PS_I!B45&amp;", ","")&amp;IF((PS_I!C46="A")*(PS_I!E46&lt;&gt;0),PS_I!B46&amp;", ","")&amp;IF((PS_I!C47="A")*(PS_I!E47&lt;&gt;0),PS_I!B47&amp;", ","")&amp;IF((PS_I!C48="A")*(PS_I!E48&lt;&gt;0),PS_I!B48&amp;", ","")</f>
        <v xml:space="preserve">D05PSM101, D05PSM103, D05PSM204, D05PSM205, </v>
      </c>
      <c r="C40" s="267">
        <f>IF(PS_I!F7&lt;&gt;0,PS_I!F7*(SUMIFS(PS_I!F12:F48,PS_I!C12:C48,"=A",PS_I!E12:E48,"&lt;&gt;0",PS_I!D12:D48,"&lt;&gt;F")+SUMIFS(PS_I!G12:G48,PS_I!C12:C48,"=A",PS_I!E12:E48,"&lt;&gt;0",PS_I!D12:D48,"&lt;&gt;F")+SUMIFS(PS_I!H12:H48,PS_I!C12:C48,"=A",PS_I!E12:E48,"&lt;&gt;0",PS_I!D12:D48,"&lt;&gt;F")+SUMIFS(PS_I!I12:I48,PS_I!C12:C48,"=A",PS_I!E12:E48,"&lt;&gt;0",PS_I!D12:D48,"&lt;&gt;F")),14*(SUMIFS(PS_I!F12:F48,PS_I!C12:C48,"=A",PS_I!E12:E48,"&lt;&gt;0",PS_I!D12:D48,"&lt;&gt;F")+SUMIFS(PS_I!G12:G48,PS_I!C12:C48,"=A",PS_I!E12:E48,"&lt;&gt;0",PS_I!D12:D48,"&lt;&gt;F")+SUMIFS(PS_I!H12:H48,PS_I!C12:C48,"=A",PS_I!E12:E48,"&lt;&gt;0",PS_I!D12:D48,"&lt;&gt;F")+SUMIFS(PS_I!I12:I48,PS_I!C12:C48,"=A",PS_I!E12:E48,"&lt;&gt;0",PS_I!D12:D48,"&lt;&gt;F")))+IF(PS_I!L7&lt;&gt;0,PS_I!L7*(SUMIFS(PS_I!L12:L48,PS_I!C12:C48,"=A",PS_I!E12:E48,"&lt;&gt;0",PS_I!D12:D48,"&lt;&gt;F")+SUMIFS(PS_I!M12:M48,PS_I!C12:C48,"=A",PS_I!E12:E48,"&lt;&gt;0",PS_I!D12:D48,"&lt;&gt;F")+SUMIFS(PS_I!N12:N48,PS_I!C12:C48,"=A",PS_I!E12:E48,"&lt;&gt;0",PS_I!D12:D48,"&lt;&gt;F")+SUMIFS(PS_I!O12:O48,PS_I!C12:C48,"=A",PS_I!E12:E48,"&lt;&gt;0",PS_I!D12:D48,"&lt;&gt;F")),14*(SUMIFS(PS_I!L12:L48,PS_I!C12:C48,"=A",PS_I!E12:E48,"&lt;&gt;0",PS_I!D12:D48,"&lt;&gt;F")+SUMIFS(PS_I!M12:M48,PS_I!C12:C48,"=A",PS_I!E12:E48,"&lt;&gt;0",PS_I!D12:D48,"&lt;&gt;F")+SUMIFS(PS_I!N12:N48,PS_I!C12:C48,"=A",PS_I!E12:E48,"&lt;&gt;0",PS_I!D12:D48,"&lt;&gt;F")+SUMIFS(PS_I!O12:O48,PS_I!C12:C48,"=A",PS_I!E12:E48,"&lt;&gt;0",PS_I!D12:D48,"&lt;&gt;F")))</f>
        <v>252</v>
      </c>
      <c r="D40" s="306"/>
      <c r="E40" s="307"/>
      <c r="F40" s="308"/>
      <c r="G40" s="270"/>
      <c r="H40" s="271"/>
      <c r="I40" s="309"/>
      <c r="K40" s="282"/>
      <c r="L40" s="273"/>
    </row>
    <row r="41" spans="1:12" hidden="1" x14ac:dyDescent="0.25">
      <c r="A41" s="274" t="s">
        <v>18</v>
      </c>
      <c r="B41" s="274" t="e">
        <f>IF((PS_I!C12="D")*(PS_I!E12&lt;&gt;0),PS_I!B12&amp;", ","")&amp;IF((PS_I!C13="D")*(PS_I!E13&lt;&gt;0),PS_I!B13&amp;", ","")&amp;IF((PS_I!C14="D")*(PS_I!E14&lt;&gt;0),PS_I!B14&amp;", ","")&amp;IF((PS_I!C15="D")*(PS_I!E15&lt;&gt;0),PS_I!B15&amp;", ","")&amp;IF((PS_I!C16="D")*(PS_I!E16&lt;&gt;0),PS_I!B16&amp;", ","")&amp;IF((PS_I!C18="D")*(PS_I!E18&lt;&gt;0),PS_I!B18&amp;", ","")&amp;IF((PS_I!C19="D")*(PS_I!E19&lt;&gt;0),PS_I!B19&amp;", ","")&amp;IF((PS_I!C20="D")*(PS_I!E20&lt;&gt;0),PS_I!B20&amp;", ","")&amp;IF((PS_I!C21="D")*(PS_I!E21&lt;&gt;0),PS_I!B21&amp;", ","")&amp;IF((PS_I!C22="D")*(PS_I!E22&lt;&gt;0),PS_I!B22&amp;", ","")&amp;IF((PS_I!#REF!="D")*(PS_I!#REF!&lt;&gt;0),PS_I!#REF!&amp;", ","")&amp;IF((PS_I!C23="D")*(PS_I!E23&lt;&gt;0),PS_I!B23&amp;", ","")&amp;IF((PS_I!C24="D")*(PS_I!E24&lt;&gt;0),PS_I!B24&amp;", ","")&amp;IF((PS_I!C25="D")*(PS_I!E25&lt;&gt;0),PS_I!B25&amp;", ","")&amp;IF((PS_I!C26="D")*(PS_I!E26&lt;&gt;0),PS_I!B26&amp;", ","")&amp;IF((PS_I!C27="D")*(PS_I!E27&lt;&gt;0),PS_I!B27&amp;", ","")&amp;IF((PS_I!C28="D")*(PS_I!E28&lt;&gt;0),PS_I!B28&amp;", ","")&amp;IF((PS_I!C29="D")*(PS_I!E29&lt;&gt;0),PS_I!B29&amp;", ","")&amp;IF((PS_I!C30="D")*(PS_I!E30&lt;&gt;0),PS_I!B30&amp;", ","")&amp;IF((PS_I!C31="D")*(PS_I!E31&lt;&gt;0),PS_I!B31&amp;", ","")&amp;IF((PS_I!C32="D")*(PS_I!E32&lt;&gt;0),PS_I!B32&amp;", ","")&amp;IF((PS_I!C33="D")*(PS_I!E33&lt;&gt;0),PS_I!B33&amp;", ","")&amp;IF((PS_I!C34="D")*(PS_I!E34&lt;&gt;0),PS_I!B34&amp;", ","")&amp;IF((PS_I!C35="D")*(PS_I!E35&lt;&gt;0),PS_I!B35&amp;", ","")&amp;IF((PS_I!C36="D")*(PS_I!E36&lt;&gt;0),PS_I!B36&amp;", ","")&amp;IF((PS_I!C37="D")*(PS_I!E37&lt;&gt;0),PS_I!B37&amp;", ","")&amp;IF((PS_I!C38="D")*(PS_I!E38&lt;&gt;0),PS_I!B38&amp;", ","")&amp;IF((PS_I!C39="D")*(PS_I!E39&lt;&gt;0),PS_I!B39&amp;", ","")&amp;IF((PS_I!C40="D")*(PS_I!E40&lt;&gt;0),PS_I!B40&amp;", ","")&amp;IF((PS_I!C41="D")*(PS_I!E41&lt;&gt;0),PS_I!B41&amp;", ","")&amp;IF((PS_I!C42="D")*(PS_I!E42&lt;&gt;0),PS_I!B42&amp;", ","")&amp;IF((PS_I!C43="D")*(PS_I!E43&lt;&gt;0),PS_I!B47&amp;", ","")&amp;IF((PS_I!C44="D")*(PS_I!E44&lt;&gt;0),PS_I!B44&amp;", ","")&amp;IF((PS_I!C45="D")*(PS_I!E45&lt;&gt;0),PS_I!B45&amp;", ","")&amp;IF((PS_I!C46="D")*(PS_I!E46&lt;&gt;0),PS_I!B46&amp;", ","")&amp;IF((PS_I!C47="D")*(PS_I!E47&lt;&gt;0),PS_I!B47&amp;", ","")&amp;IF((PS_I!C48="D")*(PS_I!E48&lt;&gt;0),PS_I!B48&amp;", ","")</f>
        <v>#REF!</v>
      </c>
      <c r="C41" s="275">
        <f>IF(PS_I!F7&lt;&gt;0,PS_I!F7*(SUMIFS(PS_I!F12:F48,PS_I!C12:C48,"=D",PS_I!E12:E48,"&lt;&gt;0",PS_I!D12:D48,"&lt;&gt;F")+SUMIFS(PS_I!G12:G48,PS_I!C12:C48,"=D",PS_I!E12:E48,"&lt;&gt;0",PS_I!D12:D48,"&lt;&gt;F")+SUMIFS(PS_I!H12:H48,PS_I!C12:C48,"=D",PS_I!E12:E48,"&lt;&gt;0",PS_I!D12:D48,"&lt;&gt;F")+SUMIFS(PS_I!I12:I48,PS_I!C12:C48,"=D",PS_I!E12:E48,"&lt;&gt;0",PS_I!D12:D48,"&lt;&gt;F")),14*(SUMIFS(PS_I!F12:F48,PS_I!C12:C48,"=D",PS_I!E12:E48,"&lt;&gt;0",PS_I!D12:D48,"&lt;&gt;F")+SUMIFS(PS_I!G12:G48,PS_I!C12:C48,"=D",PS_I!E12:E48,"&lt;&gt;0",PS_I!D12:D48,"&lt;&gt;F")+SUMIFS(PS_I!H12:H48,PS_I!C12:C48,"=D",PS_I!E12:E48,"&lt;&gt;0",PS_I!D12:D48,"&lt;&gt;F")+SUMIFS(PS_I!I12:I48,PS_I!C12:C48,"=D",PS_I!E12:E48,"&lt;&gt;0",PS_I!D12:D48,"&lt;&gt;F")))+IF(PS_I!L7&lt;&gt;0,PS_I!L7*(SUMIFS(PS_I!L12:L48,PS_I!C12:C48,"=D",PS_I!E12:E48,"&lt;&gt;0",PS_I!D12:D48,"&lt;&gt;F")+SUMIFS(PS_I!M12:M48,PS_I!C12:C48,"=D",PS_I!E12:E48,"&lt;&gt;0",PS_I!D12:D48,"&lt;&gt;F")+SUMIFS(PS_I!N12:N48,PS_I!C12:C48,"=D",PS_I!E12:E48,"&lt;&gt;0",PS_I!D12:D48,"&lt;&gt;F")+SUMIFS(PS_I!O12:O48,PS_I!C12:C48,"=D",PS_I!E12:E48,"&lt;&gt;0",PS_I!D12:D48,"&lt;&gt;F")),14*(SUMIFS(PS_I!L12:L48,PS_I!C12:C48,"=D",PS_I!E12:E48,"&lt;&gt;0",PS_I!D12:D48,"&lt;&gt;F")+SUMIFS(PS_I!M12:M48,PS_I!C12:C48,"=D",PS_I!E12:E48,"&lt;&gt;0",PS_I!D12:D48,"&lt;&gt;F")+SUMIFS(PS_I!N12:N48,PS_I!C12:C48,"=D",PS_I!E12:E48,"&lt;&gt;0",PS_I!D12:D48,"&lt;&gt;F")+SUMIFS(PS_I!O12:O48,PS_I!C12:C48,"=D",PS_I!E12:E48,"&lt;&gt;0",PS_I!D12:D48,"&lt;&gt;F")))</f>
        <v>0</v>
      </c>
      <c r="D41" s="310"/>
      <c r="E41" s="311"/>
      <c r="F41" s="312"/>
      <c r="G41" s="278"/>
      <c r="H41" s="279"/>
      <c r="I41" s="309"/>
      <c r="K41" s="282"/>
      <c r="L41" s="273"/>
    </row>
    <row r="42" spans="1:12" ht="20.25" customHeight="1" x14ac:dyDescent="0.25">
      <c r="A42" s="274" t="s">
        <v>60</v>
      </c>
      <c r="B42" s="274" t="str">
        <f>IF((PS_I!C12="S")*(PS_I!E12&lt;&gt;0),PS_I!B12&amp;", ","")&amp;IF((PS_I!C13="S")*(PS_I!E13&lt;&gt;0),PS_I!B13&amp;", ","")&amp;IF((PS_I!C14="S")*(PS_I!E14&lt;&gt;0),PS_I!B14&amp;", ","")&amp;IF((PS_I!C15="S")*(PS_I!E15&lt;&gt;0),PS_I!B15&amp;", ","")&amp;IF((PS_I!C16="S")*(PS_I!E16&lt;&gt;0),PS_I!B16&amp;", ","")&amp;IF((PS_I!C18="S")*(PS_I!E18&lt;&gt;0),PS_I!B18&amp;", ","")&amp;IF((PS_I!C19="S")*(PS_I!E19&lt;&gt;0),PS_I!B19&amp;", ","")&amp;IF((PS_I!C20="S")*(PS_I!E20&lt;&gt;0),PS_I!B20&amp;", ","")&amp;IF((PS_I!C21="S")*(PS_I!E21&lt;&gt;0),PS_I!B21&amp;", ","")&amp;IF((PS_I!C22="S")*(PS_I!E22&lt;&gt;0),PS_I!B22&amp;", ","")&amp;IF((PS_I!C23="S")*(PS_I!E23&lt;&gt;0),PS_I!B23&amp;", ","")&amp;IF((PS_I!C24="S")*(PS_I!E24&lt;&gt;0),PS_I!B24&amp;", ","")&amp;IF((PS_I!C25="S")*(PS_I!E25&lt;&gt;0),PS_I!B25&amp;", ","")&amp;IF((PS_I!C26="S")*(PS_I!E26&lt;&gt;0),PS_I!B26&amp;", ","")&amp;IF((PS_I!C27="S")*(PS_I!E27&lt;&gt;0),PS_I!B27&amp;", ","")&amp;IF((PS_I!C28="S")*(PS_I!E28&lt;&gt;0),PS_I!B28&amp;", ","")&amp;IF((PS_I!C29="S")*(PS_I!E29&lt;&gt;0),PS_I!B29&amp;", ","")&amp;IF((PS_I!C30="S")*(PS_I!E30&lt;&gt;0),PS_I!B30&amp;", ","")&amp;IF((PS_I!C31="S")*(PS_I!E31&lt;&gt;0),PS_I!B31&amp;", ","")&amp;IF((PS_I!C32="S")*(PS_I!E32&lt;&gt;0),PS_I!B32&amp;", ","")&amp;IF((PS_I!C33="S")*(PS_I!E33&lt;&gt;0),PS_I!B33&amp;", ","")&amp;IF((PS_I!C34="S")*(PS_I!E34&lt;&gt;0),PS_I!B34&amp;", ","")&amp;IF((PS_I!C35="S")*(PS_I!E35&lt;&gt;0),PS_I!B35&amp;", ","")&amp;IF((PS_I!C36="S")*(PS_I!E36&lt;&gt;0),PS_I!B36&amp;", ","")&amp;IF((PS_I!C37="S")*(PS_I!E37&lt;&gt;0),PS_I!B37&amp;", ","")&amp;IF((PS_I!C38="S")*(PS_I!E38&lt;&gt;0),PS_I!B38&amp;", ","")&amp;IF((PS_I!C39="S")*(PS_I!E39&lt;&gt;0),PS_I!B39&amp;", ","")&amp;IF((PS_I!C40="S")*(PS_I!E40&lt;&gt;0),PS_I!B40&amp;", ","")&amp;IF((PS_I!C41="S")*(PS_I!E41&lt;&gt;0),PS_I!B41&amp;", ","")&amp;IF((PS_I!C42="S")*(PS_I!E42&lt;&gt;0),PS_I!B42&amp;", ","")&amp;IF((PS_I!C43="S")*(PS_I!E43&lt;&gt;0),PS_I!B47&amp;", ","")&amp;IF((PS_I!C44="S")*(PS_I!E44&lt;&gt;0),PS_I!B44&amp;", ","")&amp;IF((PS_I!C45="S")*(PS_I!E45&lt;&gt;0),PS_I!B45&amp;", ","")&amp;IF((PS_I!C46="S")*(PS_I!E46&lt;&gt;0),PS_I!B46&amp;", ","")&amp;IF((PS_I!C47="S")*(PS_I!E47&lt;&gt;0),PS_I!B47&amp;", ","")&amp;IF((PS_I!C48="S")*(PS_I!E48&lt;&gt;0),PS_I!B48&amp;", ","")</f>
        <v xml:space="preserve">D05PSM111, D05PSM208, D05PSM212, </v>
      </c>
      <c r="C42" s="275">
        <f>IF(PS_I!F7&lt;&gt;0,PS_I!F7*(SUMIFS(PS_I!F12:F48,PS_I!C12:C48,"=S",PS_I!E12:E48,"&lt;&gt;0",PS_I!D12:D48,"&lt;&gt;F")+SUMIFS(PS_I!G12:G48,PS_I!C12:C48,"=S",PS_I!E12:E48,"&lt;&gt;0",PS_I!D12:D48,"&lt;&gt;F")+SUMIFS(PS_I!H12:H48,PS_I!C12:C48,"=S",PS_I!E12:E48,"&lt;&gt;0",PS_I!D12:D48,"&lt;&gt;F")+SUMIFS(PS_I!I12:I48,PS_I!C12:C48,"=S",PS_I!E12:E48,"&lt;&gt;0",PS_I!D12:D48,"&lt;&gt;F")),14*(SUMIFS(PS_I!F12:F48,PS_I!C12:C48,"=S",PS_I!E12:E48,"&lt;&gt;0",PS_I!D12:D48,"&lt;&gt;F")+SUMIFS(PS_I!G12:G48,PS_I!C12:C48,"=S",PS_I!E12:E48,"&lt;&gt;0",PS_I!D12:D48,"&lt;&gt;F")+SUMIFS(PS_I!H12:H48,PS_I!C12:C48,"=S",PS_I!E12:E48,"&lt;&gt;0",PS_I!D12:D48,"&lt;&gt;F")+SUMIFS(PS_I!I12:I48,PS_I!C12:C48,"=S",PS_I!E12:E48,"&lt;&gt;0",PS_I!D12:D48,"&lt;&gt;F")))+IF(PS_I!L7&lt;&gt;0,PS_I!L7*(SUMIFS(PS_I!L12:L48,PS_I!C12:C48,"=S",PS_I!E12:E48,"&lt;&gt;0",PS_I!D12:D48,"&lt;&gt;F")+SUMIFS(PS_I!M12:M48,PS_I!C12:C48,"=S",PS_I!E12:E48,"&lt;&gt;0",PS_I!D12:D48,"&lt;&gt;F")+SUMIFS(PS_I!N12:N48,PS_I!C12:C48,"=S",PS_I!E12:E48,"&lt;&gt;0",PS_I!D12:D48,"&lt;&gt;F")+SUMIFS(PS_I!O12:O48,PS_I!C12:C48,"=S",PS_I!E12:E48,"&lt;&gt;0",PS_I!D12:D48,"&lt;&gt;F")),14*(SUMIFS(PS_I!L12:L48,PS_I!C12:C48,"=S",PS_I!E12:E48,"&lt;&gt;0",PS_I!D12:D48,"&lt;&gt;F")+SUMIFS(PS_I!M12:M48,PS_I!C12:C48,"=S",PS_I!E12:E48,"&lt;&gt;0",PS_I!D12:D48,"&lt;&gt;F")+SUMIFS(PS_I!N12:N48,PS_I!C12:C48,"=S",PS_I!E12:E48,"&lt;&gt;0",PS_I!D12:D48,"&lt;&gt;F")+SUMIFS(PS_I!O12:O48,PS_I!C12:C48,"=S",PS_I!E12:E48,"&lt;&gt;0",PS_I!D12:D48,"&lt;&gt;F")))</f>
        <v>98</v>
      </c>
      <c r="D42" s="310"/>
      <c r="E42" s="311"/>
      <c r="F42" s="312"/>
      <c r="G42" s="278"/>
      <c r="H42" s="279"/>
      <c r="I42" s="309"/>
      <c r="K42" s="282"/>
      <c r="L42" s="273"/>
    </row>
    <row r="43" spans="1:12" ht="30" customHeight="1" thickBot="1" x14ac:dyDescent="0.3">
      <c r="A43" s="284" t="s">
        <v>61</v>
      </c>
      <c r="B43" s="284" t="str">
        <f>IF((PS_I!C12="C")*(PS_I!E12&lt;&gt;0),PS_I!B12&amp;", ","")&amp;IF((PS_I!C13="C")*(PS_I!E13&lt;&gt;0),PS_I!B13&amp;", ","")&amp;IF((PS_I!C14="C")*(PS_I!E14&lt;&gt;0),PS_I!B14&amp;", ","")&amp;IF((PS_I!C15="C")*(PS_I!E15&lt;&gt;0),PS_I!B15&amp;", ","")&amp;IF((PS_I!C16="C")*(PS_I!E16&lt;&gt;0),PS_I!B16&amp;", ","")&amp;IF((PS_I!C18="C")*(PS_I!E18&lt;&gt;0),PS_I!B18&amp;", ","")&amp;IF((PS_I!C19="C")*(PS_I!E19&lt;&gt;0),PS_I!B19&amp;", ","")&amp;IF((PS_I!C20="C")*(PS_I!E20&lt;&gt;0),PS_I!B20&amp;", ","")&amp;IF((PS_I!C21="C")*(PS_I!E21&lt;&gt;0),PS_I!B21&amp;", ","")&amp;IF((PS_I!C22="C")*(PS_I!E22&lt;&gt;0),PS_I!B22&amp;", ","")&amp;IF((PS_I!C23="C")*(PS_I!E23&lt;&gt;0),PS_I!B23&amp;", ","")&amp;IF((PS_I!C24="C")*(PS_I!E24&lt;&gt;0),PS_I!B24&amp;", ","")&amp;IF((PS_I!C25="C")*(PS_I!E25&lt;&gt;0),PS_I!B25&amp;", ","")&amp;IF((PS_I!C26="C")*(PS_I!E26&lt;&gt;0),PS_I!B26&amp;", ","")&amp;IF((PS_I!C27="C")*(PS_I!E27&lt;&gt;0),PS_I!B27&amp;", ","")&amp;IF((PS_I!C28="C")*(PS_I!E28&lt;&gt;0),PS_I!B28&amp;", ","")&amp;IF((PS_I!C29="C")*(PS_I!E29&lt;&gt;0),PS_I!B29&amp;", ","")&amp;IF((PS_I!C30="C")*(PS_I!E30&lt;&gt;0),PS_I!B30&amp;", ","")&amp;IF((PS_I!C31="C")*(PS_I!E31&lt;&gt;0),PS_I!B31&amp;", ","")&amp;IF((PS_I!C32="C")*(PS_I!E32&lt;&gt;0),PS_I!B32&amp;", ","")&amp;IF((PS_I!C33="C")*(PS_I!E33&lt;&gt;0),PS_I!B33&amp;", ","")&amp;IF((PS_I!C34="C")*(PS_I!E34&lt;&gt;0),PS_I!B34&amp;", ","")&amp;IF((PS_I!C35="C")*(PS_I!E35&lt;&gt;0),PS_I!B35&amp;", ","")&amp;IF((PS_I!C36="C")*(PS_I!E36&lt;&gt;0),PS_I!B36&amp;", ","")&amp;IF((PS_I!C37="C")*(PS_I!E37&lt;&gt;0),PS_I!B37&amp;", ","")&amp;IF((PS_I!C38="C")*(PS_I!E38&lt;&gt;0),PS_I!B38&amp;", ","")&amp;IF((PS_I!C39="C")*(PS_I!E39&lt;&gt;0),PS_I!B39&amp;", ","")&amp;IF((PS_I!C40="C")*(PS_I!E40&lt;&gt;0),PS_I!B40&amp;", ","")&amp;IF((PS_I!C41="C")*(PS_I!E41&lt;&gt;0),PS_I!B41&amp;", ","")&amp;IF((PS_I!C42="C")*(PS_I!E42&lt;&gt;0),PS_I!B42&amp;", ","")&amp;IF((PS_I!C43="C")*(PS_I!E43&lt;&gt;0),PS_I!B47&amp;", ","")&amp;IF((PS_I!C44="C")*(PS_I!E44&lt;&gt;0),PS_I!B44&amp;", ","")&amp;IF((PS_I!C45="C")*(PS_I!E45&lt;&gt;0),PS_I!B45&amp;", ","")&amp;IF((PS_I!C46="C")*(PS_I!E46&lt;&gt;0),PS_I!B46&amp;", ","")&amp;IF((PS_I!C47="C")*(PS_I!E47&lt;&gt;0),PS_I!B47&amp;", ","")&amp;IF((PS_I!C48="C")*(PS_I!E48&lt;&gt;0),PS_I!B48&amp;", ","")</f>
        <v xml:space="preserve">D05PSM102, D05PSM106, D05PSM210, </v>
      </c>
      <c r="C43" s="285">
        <f>IF(PS_I!F7&lt;&gt;0,PS_I!F7*(SUMIFS(PS_I!F12:F48,PS_I!C12:C48,"=C",PS_I!E12:E48,"&lt;&gt;0",PS_I!D12:D48,"&lt;&gt;F")+SUMIFS(PS_I!G12:G48,PS_I!C12:C48,"=C",PS_I!E12:E48,"&lt;&gt;0",PS_I!D12:D48,"&lt;&gt;F")+SUMIFS(PS_I!H12:H48,PS_I!C12:C48,"=C",PS_I!E12:E48,"&lt;&gt;0",PS_I!D12:D48,"&lt;&gt;F")+SUMIFS(PS_I!I12:I48,PS_I!C12:C48,"=C",PS_I!E12:E48,"&lt;&gt;0",PS_I!D12:D48,"&lt;&gt;F")),14*(SUMIFS(PS_I!F12:F48,PS_I!C12:C48,"=C",PS_I!E12:E48,"&lt;&gt;0",PS_I!D12:D48,"&lt;&gt;F")+SUMIFS(PS_I!G12:G48,PS_I!C12:C48,"=C",PS_I!E12:E48,"&lt;&gt;0",PS_I!D12:D48,"&lt;&gt;F")+SUMIFS(PS_I!H12:H48,PS_I!C12:C48,"=C",PS_I!E12:E48,"&lt;&gt;0",PS_I!D12:D48,"&lt;&gt;F")+SUMIFS(PS_I!I12:I48,PS_I!C12:C48,"=C",PS_I!E12:E48,"&lt;&gt;0",PS_I!D12:D48,"&lt;&gt;F")))+IF(PS_I!L7&lt;&gt;0,PS_I!L7*(SUMIFS(PS_I!L12:L48,PS_I!C12:C48,"=C",PS_I!E12:E48,"&lt;&gt;0",PS_I!D12:D48,"&lt;&gt;F")+SUMIFS(PS_I!M12:M48,PS_I!C12:C48,"=C",PS_I!E12:E48,"&lt;&gt;0",PS_I!D12:D48,"&lt;&gt;F")+SUMIFS(PS_I!N12:N48,PS_I!C12:C48,"=C",PS_I!E12:E48,"&lt;&gt;0",PS_I!D12:D48,"&lt;&gt;F")+SUMIFS(PS_I!O12:O48,PS_I!C12:C48,"=C",PS_I!E12:E48,"&lt;&gt;0",PS_I!D12:D48,"&lt;&gt;F")),14*(SUMIFS(PS_I!L12:L48,PS_I!C12:C48,"=C",PS_I!E12:E48,"&lt;&gt;0",PS_I!D12:D48,"&lt;&gt;F")+SUMIFS(PS_I!M12:M48,PS_I!C12:C48,"=C",PS_I!E12:E48,"&lt;&gt;0",PS_I!D12:D48,"&lt;&gt;F")+SUMIFS(PS_I!N12:N48,PS_I!C12:C48,"=C",PS_I!E12:E48,"&lt;&gt;0",PS_I!D12:D48,"&lt;&gt;F")+SUMIFS(PS_I!O12:O48,PS_I!C12:C48,"=C",PS_I!E12:E48,"&lt;&gt;0",PS_I!D12:D48,"&lt;&gt;F")))</f>
        <v>126</v>
      </c>
      <c r="D43" s="313"/>
      <c r="E43" s="314"/>
      <c r="F43" s="315"/>
      <c r="G43" s="288"/>
      <c r="H43" s="289"/>
      <c r="I43" s="309"/>
      <c r="K43" s="282"/>
      <c r="L43" s="273"/>
    </row>
    <row r="44" spans="1:12" x14ac:dyDescent="0.25">
      <c r="A44" s="283"/>
      <c r="B44" s="316"/>
      <c r="I44" s="309"/>
      <c r="K44" s="293"/>
      <c r="L44" s="294"/>
    </row>
    <row r="45" spans="1:12" x14ac:dyDescent="0.25">
      <c r="C45" s="301">
        <f>SUM(C40:C44)</f>
        <v>476</v>
      </c>
      <c r="I45" s="309"/>
    </row>
    <row r="46" spans="1:12" ht="15.75" thickBot="1" x14ac:dyDescent="0.3">
      <c r="A46" s="295" t="s">
        <v>22</v>
      </c>
      <c r="D46" s="260"/>
      <c r="E46" s="260"/>
      <c r="F46" s="260"/>
      <c r="G46" s="260"/>
      <c r="H46" s="260"/>
      <c r="I46" s="309"/>
    </row>
    <row r="47" spans="1:12" s="264" customFormat="1" ht="15.75" thickBot="1" x14ac:dyDescent="0.3">
      <c r="A47" s="261" t="s">
        <v>17</v>
      </c>
      <c r="B47" s="261" t="s">
        <v>16</v>
      </c>
      <c r="C47" s="261" t="s">
        <v>29</v>
      </c>
      <c r="D47" s="261" t="s">
        <v>15</v>
      </c>
      <c r="E47" s="391" t="s">
        <v>31</v>
      </c>
      <c r="F47" s="392"/>
      <c r="G47" s="393" t="s">
        <v>30</v>
      </c>
      <c r="H47" s="394"/>
      <c r="I47" s="317"/>
      <c r="J47" s="263"/>
    </row>
    <row r="48" spans="1:12" ht="45" x14ac:dyDescent="0.25">
      <c r="A48" s="266" t="s">
        <v>23</v>
      </c>
      <c r="B48" s="266" t="str">
        <f>IF((PS_I!D12="OB")*(PS_I!E12&lt;&gt;0),PS_I!B12&amp;", ","")&amp;IF((PS_I!D13="OB")*(PS_I!E13&lt;&gt;0),PS_I!B13&amp;", ","")&amp;IF((PS_I!D14="OB")*(PS_I!E14&lt;&gt;0),PS_I!B14&amp;", ","")&amp;IF((PS_I!D15="OB")*(PS_I!E15&lt;&gt;0),PS_I!B15&amp;", ","")&amp;IF((PS_I!D16="OB")*(PS_I!E16&lt;&gt;0),PS_I!B16&amp;", ","")&amp;IF((PS_I!D18="OB")*(PS_I!E18&lt;&gt;0),PS_I!B18&amp;", ","")&amp;IF((PS_I!D19="OB")*(PS_I!E19&lt;&gt;0),PS_I!B19&amp;", ","")&amp;IF((PS_I!D20="OB")*(PS_I!E20&lt;&gt;0),PS_I!B20&amp;", ","")&amp;IF((PS_I!D21="OB")*(PS_I!E21&lt;&gt;0),PS_I!B21&amp;", ","")&amp;IF((PS_I!D22="OB")*(PS_I!E22&lt;&gt;0),PS_I!B22&amp;", ","")&amp;IF((PS_I!D23="OB")*(PS_I!E23&lt;&gt;0),PS_I!B23&amp;", ","")&amp;IF((PS_I!D24="OB")*(PS_I!E24&lt;&gt;0),PS_I!B24&amp;", ","")&amp;IF((PS_I!D25="OB")*(PS_I!E25&lt;&gt;0),PS_I!B25&amp;", ","")&amp;IF((PS_I!D26="OB")*(PS_I!E26&lt;&gt;0),PS_I!B26&amp;", ","")&amp;IF((PS_I!D27="OB")*(PS_I!E27&lt;&gt;0),PS_I!B27&amp;", ","")&amp;IF((PS_I!D28="OB")*(PS_I!E28&lt;&gt;0),PS_I!B28&amp;", ","")&amp;IF((PS_I!D29="OB")*(PS_I!E29&lt;&gt;0),PS_I!B29&amp;", ","")&amp;IF((PS_I!D30="OB")*(PS_I!E30&lt;&gt;0),PS_I!B30&amp;", ","")&amp;IF((PS_I!D31="OB")*(PS_I!E31&lt;&gt;0),PS_I!B31&amp;", ","")&amp;IF((PS_I!D32="OB")*(PS_I!E32&lt;&gt;0),PS_I!B32&amp;", ","")&amp;IF((PS_I!D33="OB")*(PS_I!E33&lt;&gt;0),PS_I!B33&amp;", ","")&amp;IF((PS_I!D34="OB")*(PS_I!E34&lt;&gt;0),PS_I!B34&amp;", ","")&amp;IF((PS_I!D35="OB")*(PS_I!E35&lt;&gt;0),PS_I!B35&amp;", ","")&amp;IF((PS_I!D36="OB")*(PS_I!E36&lt;&gt;0),PS_I!B36&amp;", ","")&amp;IF((PS_I!D37="OB")*(PS_I!E37&lt;&gt;0),PS_I!B37&amp;", ","")&amp;IF((PS_I!D38="OB")*(PS_I!E38&lt;&gt;0),PS_I!B38&amp;", ","")&amp;IF((PS_I!D39="OB")*(PS_I!E39&lt;&gt;0),PS_I!B39&amp;", ","")&amp;IF((PS_I!D40="OB")*(PS_I!E40&lt;&gt;0),PS_I!B40&amp;", ","")&amp;IF((PS_I!D41="OB")*(PS_I!E41&lt;&gt;0),PS_I!B41&amp;", ","")&amp;IF((PS_I!D42="OB")*(PS_I!E42&lt;&gt;0),PS_I!B42&amp;", ","")&amp;IF((PS_I!D43="OB")*(PS_I!E43&lt;&gt;0),PS_I!B43&amp;", ","")&amp;IF((PS_I!D44="OB")*(PS_I!E44&lt;&gt;0),PS_I!B44&amp;", ","")&amp;IF((PS_I!D45="OB")*(PS_I!E45&lt;&gt;0),PS_I!B45&amp;", ","")&amp;IF((PS_I!D46="OB")*(PS_I!E46&lt;&gt;0),PS_I!B46&amp;", ","")&amp;IF((PS_I!D47="OB")*(PS_I!E47&lt;&gt;0),PS_I!B47&amp;", ","")&amp;IF((PS_I!D48="OB")*(PS_I!E48&lt;&gt;0),PS_I!B48&amp;", ","")</f>
        <v xml:space="preserve">D05PSM101, D05PSM102, D05PSM103, D05PSM106, D05PSM111, D05PSM204, D05PSM205, D05PSM212, </v>
      </c>
      <c r="C48" s="318">
        <f>IF(PS_I!F7&lt;&gt;0,PS_I!F7*(SUMIFS(PS_I!F12:F48,PS_I!D12:D48,"=OB",PS_I!E12:E48,"&lt;&gt;0")+SUMIFS(PS_I!G12:G48,PS_I!D12:D48,"=OB",PS_I!E12:E48,"&lt;&gt;0")+SUMIFS(PS_I!H12:H48,PS_I!D12:D48,"=OB",PS_I!E12:E48,"&lt;&gt;0")+SUMIFS(PS_I!I12:I48,PS_I!D12:D48,"=OB",PS_I!E12:E48,"&lt;&gt;0")),14*(SUMIFS(PS_I!F12:F48,PS_I!D12:D48,"=OB",PS_I!E12:E48,"&lt;&gt;0")+SUMIFS(PS_I!G12:G48,PS_I!D12:D48,"=OB",PS_I!E12:E48,"&lt;&gt;0")+SUMIFS(PS_I!H12:H48,PS_I!D12:D48,"=OB",PS_I!E12:E48,"&lt;&gt;0")+SUMIFS(PS_I!I12:I48,PS_I!D12:D48,"=OB",PS_I!E12:E48,"&lt;&gt;0")))+IF(PS_I!L7&lt;&gt;0,PS_I!L7*(SUMIFS(PS_I!L12:L48,PS_I!D12:D48,"=OB",PS_I!E12:E48,"&lt;&gt;0")+SUMIFS(PS_I!M12:M48,PS_I!D12:D48,"=OB",PS_I!E12:E48,"&lt;&gt;0")+SUMIFS(PS_I!N12:N48,PS_I!D12:D48,"=OB",PS_I!E12:E48,"&lt;&gt;0")+SUMIFS(PS_I!O12:O48,PS_I!D12:D48,"=OB",PS_I!E12:E48,"&lt;&gt;0")),14*(SUMIFS(PS_I!L12:L48,PS_I!D12:D48,"=OB",PS_I!E12:E48,"&lt;&gt;0")+SUMIFS(PS_I!M12:M48,PS_I!D12:D48,"=OB",PS_I!E12:E48,"&lt;&gt;0")+SUMIFS(PS_I!N12:N48,PS_I!D12:D48,"=OB",PS_I!E12:E48,"&lt;&gt;0")+SUMIFS(PS_I!O12:O48,PS_I!D12:D48,"=OB",PS_I!E12:E48,"&lt;&gt;0")))</f>
        <v>308</v>
      </c>
      <c r="D48" s="306"/>
      <c r="E48" s="307"/>
      <c r="F48" s="308"/>
      <c r="G48" s="270"/>
      <c r="H48" s="271"/>
      <c r="I48" s="309"/>
    </row>
    <row r="49" spans="1:17" ht="30" x14ac:dyDescent="0.25">
      <c r="A49" s="274" t="s">
        <v>24</v>
      </c>
      <c r="B49" s="274" t="str">
        <f>IF((PS_I!D12="OP")*(PS_I!E12&lt;&gt;0),PS_I!B12&amp;", ","")&amp;IF((PS_I!D13="OP")*(PS_I!E13&lt;&gt;0),PS_I!B13&amp;", ","")&amp;IF((PS_I!D14="OP")*(PS_I!E14&lt;&gt;0),PS_I!B14&amp;", ","")&amp;IF((PS_I!D15="OP")*(PS_I!E15&lt;&gt;0),PS_I!B15&amp;", ","")&amp;IF((PS_I!D16="OP")*(PS_I!E16&lt;&gt;0),PS_I!B16&amp;", ","")&amp;IF((PS_I!D18="OP")*(PS_I!E18&lt;&gt;0),PS_I!B18&amp;", ","")&amp;IF((PS_I!D19="OP")*(PS_I!E19&lt;&gt;0),PS_I!B19&amp;", ","")&amp;IF((PS_I!D20="OP")*(PS_I!E20&lt;&gt;0),PS_I!B20&amp;", ","")&amp;IF((PS_I!D21="OP")*(PS_I!E21&lt;&gt;0),PS_I!B21&amp;", ","")&amp;IF((PS_I!D22="OP")*(PS_I!E22&lt;&gt;0),PS_I!B22&amp;",
 ","")&amp;IF((PS_I!D23="OP")*(PS_I!E23&lt;&gt;0),PS_I!B23&amp;", ","")&amp;IF((PS_I!D24="OP")*(PS_I!E24&lt;&gt;0),PS_I!B24&amp;", ","")&amp;IF((PS_I!D25="OP")*(PS_I!E25&lt;&gt;0),PS_I!B25&amp;", ","")&amp;IF((PS_I!D26="OP")*(PS_I!E26&lt;&gt;0),PS_I!B26&amp;", ","")&amp;IF((PS_I!D27="OP")*(PS_I!E27&lt;&gt;0),PS_I!B27&amp;", ","")&amp;IF((PS_I!D28="OP")*(PS_I!E28&lt;&gt;0),PS_I!B28&amp;", ","")&amp;IF((PS_I!D29="OP")*(PS_I!E29&lt;&gt;0),PS_I!B29&amp;", ","")&amp;IF((PS_I!D30="OP")*(PS_I!E30&lt;&gt;0),PS_I!B30&amp;", ","")&amp;IF((PS_I!D31="OP")*(PS_I!E31&lt;&gt;0),PS_I!B31&amp;", ","")&amp;IF((PS_I!D32="OP")*(PS_I!E32&lt;&gt;0),PS_I!B32&amp;", ","")&amp;IF((PS_I!D33="OP")*(PS_I!E33&lt;&gt;0),PS_I!B33&amp;", ","")&amp;IF((PS_I!D34="OP")*(PS_I!E34&lt;&gt;0),PS_I!B34&amp;", ","")&amp;IF((PS_I!D35="OP")*(PS_I!E35&lt;&gt;0),PS_I!B35&amp;", ","")&amp;IF((PS_I!D36="OP")*(PS_I!E36&lt;&gt;0),PS_I!B36&amp;", ","")&amp;IF((PS_I!D37="OP")*(PS_I!E37&lt;&gt;0),PS_I!B37&amp;", ","")&amp;IF((PS_I!D38="OP")*(PS_I!E38&lt;&gt;0),PS_I!B38&amp;", ","")&amp;IF((PS_I!D39="OP")*(PS_I!E39&lt;&gt;0),PS_I!B39&amp;", ","")&amp;IF((PS_I!D40="OP")*(PS_I!E40&lt;&gt;0),PS_I!B40&amp;", ","")&amp;IF((PS_I!D41="OP")*(PS_I!E41&lt;&gt;0),PS_I!B41&amp;", ","")&amp;IF((PS_I!D42="OP")*(PS_I!E42&lt;&gt;0),PS_I!B42&amp;", ","")&amp;IF((PS_I!D43="OP")*(PS_I!E43&lt;&gt;0),PS_I!B43&amp;", ","")&amp;IF((PS_I!D44="OP")*(PS_I!E44&lt;&gt;0),PS_I!B44&amp;", ","")&amp;IF((PS_I!D45="OP")*(PS_I!E45&lt;&gt;0),PS_I!B45&amp;", ","")&amp;IF((PS_I!D46="OP")*(PS_I!E46&lt;&gt;0),PS_I!B46&amp;", ","")&amp;IF((PS_I!D47="OP")*(PS_I!E47&lt;&gt;0),PS_I!B47&amp;", ","")&amp;IF((PS_I!D48="OP")*(PS_I!E48&lt;&gt;0),PS_I!B48&amp;", ","")</f>
        <v xml:space="preserve">D05PSM208, D05PSM210,
 </v>
      </c>
      <c r="C49" s="296">
        <f>IF(PS_I!F7&lt;&gt;0,PS_I!F7*(SUMIFS(PS_I!F12:F48,PS_I!D12:D48,"=OP",PS_I!E12:E48,"&lt;&gt;0")+SUMIFS(PS_I!G12:G48,PS_I!D12:D48,"=OP",PS_I!E12:E48,"&lt;&gt;0")+SUMIFS(PS_I!H12:H48,PS_I!D12:D48,"=OP",PS_I!E12:E48,"&lt;&gt;0")+SUMIFS(PS_I!I12:I48,PS_I!D12:D48,"=OP",PS_I!E12:E48,"&lt;&gt;0")),14*(SUMIFS(PS_I!F12:F48,PS_I!D12:D48,"=OP",PS_I!E12:E48,"&lt;&gt;0")+SUMIFS(PS_I!G12:G48,PS_I!D12:D48,"=OP",PS_I!E12:E48,"&lt;&gt;0")+SUMIFS(PS_I!H12:H48,PS_I!D12:D48,"=OP",PS_I!E12:E48,"&lt;&gt;0")+SUMIFS(PS_I!I12:I48,PS_I!D12:D48,"=OP",PS_I!E12:E48,"&lt;&gt;0")))+IF(PS_I!L7&lt;&gt;0,PS_I!L7*(SUMIFS(PS_I!L12:L48,PS_I!D12:D48,"=OP",PS_I!E12:E48,"&lt;&gt;0")+SUMIFS(PS_I!M12:M48,PS_I!D12:D48,"=OP",PS_I!E12:E48,"&lt;&gt;0")+SUMIFS(PS_I!N12:N48,PS_I!D12:D48,"=OP",PS_I!E12:E48,"&lt;&gt;0")+SUMIFS(PS_I!O12:O48,PS_I!D12:D48,"=OP",PS_I!E12:E48,"&lt;&gt;0")),14*(SUMIFS(PS_I!L12:L48,PS_I!D12:D48,"=OP",PS_I!E12:E48,"&lt;&gt;0")+SUMIFS(PS_I!M12:M48,PS_I!D12:D48,"=OP",PS_I!E12:E48,"&lt;&gt;0")+SUMIFS(PS_I!N12:N48,PS_I!D12:D48,"=OP",PS_I!E12:E48,"&lt;&gt;0")+SUMIFS(PS_I!O12:O48,PS_I!D12:D48,"=OP",PS_I!E12:E48,"&lt;&gt;0")))</f>
        <v>168</v>
      </c>
      <c r="D49" s="297"/>
      <c r="E49" s="311"/>
      <c r="F49" s="312"/>
      <c r="G49" s="278"/>
      <c r="H49" s="279"/>
      <c r="I49" s="309"/>
    </row>
    <row r="50" spans="1:17" ht="15.75" thickBot="1" x14ac:dyDescent="0.3">
      <c r="A50" s="284" t="s">
        <v>25</v>
      </c>
      <c r="B50" s="284" t="str">
        <f>IF((PS_I!D12="F")*(PS_I!E12&lt;&gt;0),PS_I!B12&amp;", ","")&amp;IF((PS_I!D13="F")*(PS_I!E13&lt;&gt;0),PS_I!B13&amp;", ","")&amp;IF((PS_I!D14="F")*(PS_I!E14&lt;&gt;0),PS_I!B14&amp;", ","")&amp;IF((PS_I!D15="F")*(PS_I!E15&lt;&gt;0),PS_I!B15&amp;", ","")&amp;IF((PS_I!D16="F")*(PS_I!E16&lt;&gt;0),PS_I!B16&amp;", ","")&amp;IF((PS_I!D18="F")*(PS_I!E18&lt;&gt;0),PS_I!B18&amp;", ","")&amp;IF((PS_I!D19="F")*(PS_I!E19&lt;&gt;0),PS_I!B19&amp;", ","")&amp;IF((PS_I!D20="F")*(PS_I!E20&lt;&gt;0),PS_I!B20&amp;", ","")&amp;IF((PS_I!D21="F")*(PS_I!E21&lt;&gt;0),PS_I!B21&amp;", ","")&amp;IF((PS_I!D22="F")*(PS_I!E22&lt;&gt;0),PS_I!B22&amp;", ","")&amp;IF((PS_I!D23="F")*(PS_I!E23&lt;&gt;0),PS_I!B23&amp;", ","")&amp;IF((PS_I!D24="F")*(PS_I!E24&lt;&gt;0),PS_I!B24&amp;", ","")&amp;IF((PS_I!D25="F")*(PS_I!E25&lt;&gt;0),PS_I!B25&amp;", ","")&amp;IF((PS_I!D26="F")*(PS_I!E26&lt;&gt;0),PS_I!B26&amp;", ","")&amp;IF((PS_I!D27="F")*(PS_I!E27&lt;&gt;0),PS_I!B27&amp;", ","")&amp;IF((PS_I!D28="F")*(PS_I!E28&lt;&gt;0),PS_I!B28&amp;", ","")&amp;IF((PS_I!D29="F")*(PS_I!E29&lt;&gt;0),PS_I!B29&amp;", ","")&amp;IF((PS_I!D30="F")*(PS_I!E30&lt;&gt;0),PS_I!B30&amp;", ","")&amp;IF((PS_I!D31="F")*(PS_I!E31&lt;&gt;0),PS_I!B31&amp;", ","")&amp;IF((PS_I!D32="F")*(PS_I!E32&lt;&gt;0),PS_I!B32&amp;", ","")&amp;IF((PS_I!D33="F")*(PS_I!E33&lt;&gt;0),PS_I!B33&amp;", ","")&amp;IF((PS_I!D34="F")*(PS_I!E34&lt;&gt;0),PS_I!B34&amp;", ","")&amp;IF((PS_I!D35="F")*(PS_I!E35&lt;&gt;0),PS_I!B35&amp;", ","")&amp;IF((PS_I!D36="F")*(PS_I!E36&lt;&gt;0),PS_I!B36&amp;", ","")&amp;IF((PS_I!D37="F")*(PS_I!E37&lt;&gt;0),PS_I!B37&amp;", ","")&amp;IF((PS_I!D38="F")*(PS_I!E38&lt;&gt;0),PS_I!B38&amp;", ","")&amp;IF((PS_I!D39="F")*(PS_I!E39&lt;&gt;0),PS_I!B39&amp;", ","")&amp;IF((PS_I!D40="F")*(PS_I!E40&lt;&gt;0),PS_I!B40&amp;", ","")&amp;IF((PS_I!D41="F")*(PS_I!E41&lt;&gt;0),PS_I!B41&amp;", ","")&amp;IF((PS_I!D42="F")*(PS_I!E42&lt;&gt;0),PS_I!B42&amp;", ","")&amp;IF((PS_I!D43="F")*(PS_I!E43&lt;&gt;0),PS_I!B43&amp;", ","")&amp;IF((PS_I!D44="F")*(PS_I!E44&lt;&gt;0),PS_I!B44&amp;", ","")&amp;IF((PS_I!D45="F")*(PS_I!E45&lt;&gt;0),PS_I!B45&amp;", ","")&amp;IF((PS_I!D46="F")*(PS_I!E46&lt;&gt;0),PS_I!B46&amp;", ","")&amp;IF((PS_I!D47="F")*(PS_I!E47&lt;&gt;0),PS_I!B47&amp;", ","")&amp;IF((PS_I!D48="F")*(PS_I!E48&lt;&gt;0),PS_I!B48&amp;", ","")</f>
        <v/>
      </c>
      <c r="C50" s="319">
        <f>IF(PS_I!F7&lt;&gt;0,PS_I!F7*(SUMIFS(PS_I!F12:F48,PS_I!D12:D48,"=F",PS_I!E12:E48,"&gt;=0")+SUMIFS(PS_I!G12:G48,PS_I!D12:D48,"=F",PS_I!E12:E48,"&gt;=0")+SUMIFS(PS_I!H12:H48,PS_I!D12:D48,"=F",PS_I!E12:E48,"&gt;=0")+SUMIFS(PS_I!I12:I48,PS_I!D12:D48,"=F",PS_I!E12:E48,"&gt;=0")),14*(SUMIFS(PS_I!F12:F48,PS_I!D12:D48,"=F",PS_I!E12:E48,"&gt;=0")+SUMIFS(PS_I!G12:G48,PS_I!D12:D48,"=F",PS_I!E12:E48,"&gt;=0")+SUMIFS(PS_I!H12:H48,PS_I!D12:D48,"=F",PS_I!E12:E48,"&gt;=0")+SUMIFS(PS_I!I12:I48,PS_I!D12:D48,"=F",PS_I!E12:E48,"&gt;=0")))+IF(PS_I!L7&lt;&gt;0,PS_I!L7*(SUMIFS(PS_I!L12:L48,PS_I!D12:D48,"=F",PS_I!E12:E48,"&gt;=0")+SUMIFS(PS_I!M12:M48,PS_I!D12:D48,"=F",PS_I!E12:E48,"&gt;=0")+SUMIFS(PS_I!N12:N48,PS_I!D12:D48,"=F",PS_I!E12:E48,"&gt;=0")+SUMIFS(PS_I!O12:O48,PS_I!D12:D48,"=F",PS_I!E12:E48,"&gt;=0")),14*(SUMIFS(PS_I!L12:L48,PS_I!D12:D48,"=F",PS_I!E12:E48,"&gt;=0")+SUMIFS(PS_I!M12:M48,PS_I!D12:D48,"=F",PS_I!E12:E48,"&gt;=0")+SUMIFS(PS_I!N12:N48,PS_I!D12:D48,"=F",PS_I!E12:E48,"&gt;=0")+SUMIFS(PS_I!O12:O48,PS_I!D12:D48,"=F",PS_I!E12:E48,"&gt;=0")))</f>
        <v>0</v>
      </c>
      <c r="D50" s="320"/>
      <c r="E50" s="314"/>
      <c r="F50" s="315"/>
      <c r="G50" s="321"/>
      <c r="H50" s="322"/>
      <c r="I50" s="309"/>
    </row>
    <row r="52" spans="1:17" x14ac:dyDescent="0.25">
      <c r="C52" s="256">
        <f>SUM(C48:C49)</f>
        <v>476</v>
      </c>
    </row>
    <row r="53" spans="1:17" x14ac:dyDescent="0.25">
      <c r="B53" s="302" t="s">
        <v>34</v>
      </c>
    </row>
    <row r="54" spans="1:17" ht="30" x14ac:dyDescent="0.25">
      <c r="C54" s="257"/>
      <c r="D54" s="257"/>
      <c r="E54" s="257"/>
      <c r="F54" s="303" t="s">
        <v>32</v>
      </c>
      <c r="G54" s="304"/>
      <c r="H54" s="305"/>
    </row>
    <row r="55" spans="1:17" x14ac:dyDescent="0.25">
      <c r="A55" s="258" t="s">
        <v>62</v>
      </c>
      <c r="D55" s="260"/>
      <c r="E55" s="260"/>
      <c r="F55" s="260"/>
      <c r="G55" s="257"/>
      <c r="H55" s="257"/>
    </row>
    <row r="56" spans="1:17" ht="15.75" thickBot="1" x14ac:dyDescent="0.3">
      <c r="D56" s="260"/>
      <c r="E56" s="260"/>
      <c r="F56" s="260"/>
      <c r="G56" s="260"/>
      <c r="H56" s="260"/>
    </row>
    <row r="57" spans="1:17" ht="15.75" thickBot="1" x14ac:dyDescent="0.3">
      <c r="A57" s="261" t="s">
        <v>17</v>
      </c>
      <c r="B57" s="261" t="s">
        <v>16</v>
      </c>
      <c r="C57" s="261" t="s">
        <v>29</v>
      </c>
      <c r="D57" s="261" t="s">
        <v>15</v>
      </c>
      <c r="E57" s="391" t="s">
        <v>31</v>
      </c>
      <c r="F57" s="392"/>
      <c r="G57" s="393" t="s">
        <v>30</v>
      </c>
      <c r="H57" s="394"/>
    </row>
    <row r="58" spans="1:17" ht="30" x14ac:dyDescent="0.25">
      <c r="A58" s="266" t="s">
        <v>59</v>
      </c>
      <c r="B58" s="266" t="str">
        <f>IF((PS_II!C12="A")*(PS_II!E12&lt;&gt;0),PS_II!B12&amp;", ","")&amp;IF((PS_II!C13="A")*(PS_II!E13&lt;&gt;0),PS_II!B13&amp;", ","")&amp;IF((PS_II!C14="A")*(PS_II!E14&lt;&gt;0),PS_II!B14&amp;", ","")&amp;IF((PS_II!C15="A")*(PS_II!E15&lt;&gt;0),PS_II!B15&amp;", ","")&amp;IF((PS_II!C16="A")*(PS_II!E16&lt;&gt;0),PS_II!B16&amp;", ","")&amp;IF((PS_II!C18="A")*(PS_II!E18&lt;&gt;0),PS_II!B18&amp;", ","")&amp;IF((PS_II!C19="A")*(PS_II!E19&lt;&gt;0),PS_II!B19&amp;", ","")&amp;IF((PS_II!C20="A")*(PS_II!E20&lt;&gt;0),PS_II!B20&amp;", ","")&amp;IF((PS_II!C21="A")*(PS_II!E21&lt;&gt;0),PS_II!B21&amp;", ","")&amp;IF((PS_II!C22="A")*(PS_II!E22&lt;&gt;0),PS_II!B22&amp;", ","")&amp;IF((PS_II!C23="A")*(PS_II!E23&lt;&gt;0),PS_II!B23&amp;", ","")&amp;IF((PS_II!C24="A")*(PS_II!E24&lt;&gt;0),PS_II!B24&amp;", ","")&amp;IF((PS_II!C25="A")*(PS_II!E25&lt;&gt;0),PS_II!B25&amp;", ","")&amp;IF((PS_II!C26="A")*(PS_II!E26&lt;&gt;0),PS_II!B26&amp;", ","")&amp;IF((PS_II!C27="A")*(PS_II!E27&lt;&gt;0),PS_II!B27&amp;", ","")&amp;IF((PS_II!C28="A")*(PS_II!E28&lt;&gt;0),PS_II!B28&amp;", ","")&amp;IF((PS_II!C29="A")*(PS_II!E29&lt;&gt;0),PS_II!B29&amp;", ","")&amp;IF((PS_II!C30="A")*(PS_II!E30&lt;&gt;0),PS_II!B30&amp;", ","")&amp;IF((PS_II!C31="A")*(PS_II!E31&lt;&gt;0),PS_II!B31&amp;", ","")&amp;IF((PS_II!C32="A")*(PS_II!E32&lt;&gt;0),PS_II!B32&amp;", ","")&amp;IF((PS_II!C33="A")*(PS_II!E33&lt;&gt;0),PS_II!B33&amp;", ","")&amp;IF((PS_II!C34="A")*(PS_II!E34&lt;&gt;0),PS_II!B34&amp;", ","")&amp;IF((PS_II!C35="A")*(PS_II!E35&lt;&gt;0),PS_II!B35&amp;", ","")&amp;IF((PS_II!C36="A")*(PS_II!E36&lt;&gt;0),PS_II!B36&amp;", ","")&amp;IF((PS_II!C37="A")*(PS_II!E37&lt;&gt;0),PS_II!B37&amp;", ","")&amp;IF((PS_II!C38="A")*(PS_II!E38&lt;&gt;0),PS_II!B38&amp;", ","")&amp;IF((PS_II!C39="A")*(PS_II!E39&lt;&gt;0),PS_II!B39&amp;", ","")&amp;IF((PS_II!C40="A")*(PS_II!E40&lt;&gt;0),PS_II!B40&amp;", ","")&amp;IF((PS_II!C41="A")*(PS_II!E41&lt;&gt;0),PS_II!B41&amp;", ","")&amp;IF((PS_II!C42="A")*(PS_II!E42&lt;&gt;0),PS_II!B42&amp;", ","")&amp;IF((PS_II!C43="A")*(PS_II!E43&lt;&gt;0),PS_II!B43&amp;", ","")&amp;IF((PS_II!C44="A")*(PS_II!E44&lt;&gt;0),PS_II!B48&amp;", ","")&amp;IF((PS_II!C45="A")*(PS_II!E45&lt;&gt;0),PS_II!B45&amp;", ","")&amp;IF((PS_II!C46="A")*(PS_II!E46&lt;&gt;0),PS_II!B46&amp;", ","")&amp;IF((PS_II!C47="A")*(PS_II!E47&lt;&gt;0),PS_II!B47&amp;", ","")&amp;IF((PS_II!C48="A")*(PS_II!E48&lt;&gt;0),PS_II!B48&amp;", ","")&amp;IF((PS_II!C49="A")*(PS_II!E49&lt;&gt;0),PS_II!B49&amp;", ","")</f>
        <v xml:space="preserve">D05PSM318, D05PSM320/420, D05PSM413, D05PSM419, </v>
      </c>
      <c r="C58" s="267">
        <f>IF(PS_II!F7&lt;&gt;0,PS_II!F7*(SUMIFS(PS_II!F12:F49,PS_II!C12:C49,"=A",PS_II!E12:E49,"&lt;&gt;0",PS_II!D12:D49,"&lt;&gt;F")+SUMIFS(PS_II!G12:G49,PS_II!C12:C49,"=A",PS_II!E12:E49,"&lt;&gt;0",PS_II!D12:D49,"&lt;&gt;F")+SUMIFS(PS_II!H12:H49,PS_II!C12:C49,"=A",PS_II!E12:E49,"&lt;&gt;0",PS_II!D12:D49,"&lt;&gt;F")+SUMIFS(PS_II!I12:I49,PS_II!C12:C49,"=A",PS_II!E12:E49,"&lt;&gt;0",PS_II!D12:D49,"&lt;&gt;F")),14*(SUMIFS(PS_II!F12:F49,PS_II!C12:C49,"=A",PS_II!E12:E49,"&lt;&gt;0",PS_II!D12:D49,"&lt;&gt;F")+SUMIFS(PS_II!G12:G49,PS_II!C12:C49,"=A",PS_II!E12:E49,"&lt;&gt;0",PS_II!D12:D49,"&lt;&gt;F")+SUMIFS(PS_II!H12:H49,PS_II!C12:C49,"=A",PS_II!E12:E49,"&lt;&gt;0",PS_II!D12:D49,"&lt;&gt;F")+SUMIFS(PS_II!I12:I49,PS_II!C12:C49,"=A",PS_II!E12:E49,"&lt;&gt;0",PS_II!D12:D49,"&lt;&gt;F")))+IF(PS_II!L7&lt;&gt;0,PS_II!L7*(SUMIFS(PS_II!L12:L49,PS_II!C12:C49,"=A",PS_II!E12:E49,"&lt;&gt;0",PS_II!D12:D49,"&lt;&gt;F")+SUMIFS(PS_II!M12:M49,PS_II!C12:C49,"=A",PS_II!E12:E49,"&lt;&gt;0",PS_II!D12:D49,"&lt;&gt;F")+SUMIFS(PS_II!N12:N49,PS_II!C12:C49,"=A",PS_II!E12:E49,"&lt;&gt;0",PS_II!D12:D49,"&lt;&gt;F")+SUMIFS(PS_II!O12:O49,PS_II!C12:C49,"=A",PS_II!E12:E49,"&lt;&gt;0",PS_II!D12:D49,"&lt;&gt;F")),14*(SUMIFS(PS_II!L12:L49,PS_II!C12:C49,"=A",PS_II!E12:E49,"&lt;&gt;0",PS_II!D12:D49,"&lt;&gt;F")+SUMIFS(PS_II!M12:M49,PS_II!C12:C49,"=A",PS_II!E12:E49,"&lt;&gt;0",PS_II!D12:D49,"&lt;&gt;F")+SUMIFS(PS_II!N12:N49,PS_II!C12:C49,"=A",PS_II!E12:E49,"&lt;&gt;0",PS_II!D12:D49,"&lt;&gt;F")+SUMIFS(PS_II!O12:O49,PS_II!C12:C49,"=A",PS_II!E12:E49,"&lt;&gt;0",PS_II!D12:D49,"&lt;&gt;F")))</f>
        <v>210</v>
      </c>
      <c r="D58" s="306"/>
      <c r="E58" s="307"/>
      <c r="F58" s="308"/>
      <c r="G58" s="270"/>
      <c r="H58" s="271"/>
    </row>
    <row r="59" spans="1:17" hidden="1" x14ac:dyDescent="0.25">
      <c r="A59" s="274" t="s">
        <v>18</v>
      </c>
      <c r="B59" s="274" t="str">
        <f>IF((PS_II!C12="D")*(PS_II!E12&lt;&gt;0),PS_II!B12&amp;", ","")&amp;IF((PS_II!C13="D")*(PS_II!E13&lt;&gt;0),PS_II!B13&amp;", ","")&amp;IF((PS_II!C14="D")*(PS_II!E14&lt;&gt;0),PS_II!B14&amp;", ","")&amp;IF((PS_II!C15="D")*(PS_II!E15&lt;&gt;0),PS_II!B15&amp;", ","")&amp;IF((PS_II!C16="D")*(PS_II!E16&lt;&gt;0),PS_II!B16&amp;", ","")&amp;IF((PS_II!C18="D")*(PS_II!E18&lt;&gt;0),PS_II!B18&amp;", ","")&amp;IF((PS_II!C19="D")*(PS_II!E19&lt;&gt;0),PS_II!B19&amp;", ","")&amp;IF((PS_II!C20="D")*(PS_II!E20&lt;&gt;0),PS_II!B20&amp;", ","")&amp;IF((PS_II!C21="D")*(PS_II!E21&lt;&gt;0),PS_II!B21&amp;", ","")&amp;IF((PS_II!C22="D")*(PS_II!E22&lt;&gt;0),PS_II!B22&amp;", ","")&amp;IF((PS_II!C23="D")*(PS_II!E23&lt;&gt;0),PS_II!B23&amp;", ","")&amp;IF((PS_II!C24="D")*(PS_II!E24&lt;&gt;0),PS_II!B24&amp;", ","")&amp;IF((PS_II!C25="D")*(PS_II!E25&lt;&gt;0),PS_II!B25&amp;", ","")&amp;IF((PS_II!C26="D")*(PS_II!E26&lt;&gt;0),PS_II!B26&amp;", ","")&amp;IF((PS_II!C27="D")*(PS_II!E27&lt;&gt;0),PS_II!B27&amp;", ","")&amp;IF((PS_II!C28="D")*(PS_II!E28&lt;&gt;0),PS_II!B28&amp;", ","")&amp;IF((PS_II!C29="D")*(PS_II!E29&lt;&gt;0),PS_II!B29&amp;", ","")&amp;IF((PS_II!C30="D")*(PS_II!E30&lt;&gt;0),PS_II!B30&amp;", ","")&amp;IF((PS_II!C31="D")*(PS_II!E31&lt;&gt;0),PS_II!B31&amp;", ","")&amp;IF((PS_II!C32="D")*(PS_II!E32&lt;&gt;0),PS_II!B32&amp;", ","")&amp;IF((PS_II!C33="D")*(PS_II!E33&lt;&gt;0),PS_II!B33&amp;", ","")&amp;IF((PS_II!C34="D")*(PS_II!E34&lt;&gt;0),PS_II!B34&amp;", ","")&amp;IF((PS_II!C35="D")*(PS_II!E35&lt;&gt;0),PS_II!B35&amp;", ","")&amp;IF((PS_II!C36="D")*(PS_II!E36&lt;&gt;0),PS_II!B36&amp;", ","")&amp;IF((PS_II!C37="D")*(PS_II!E37&lt;&gt;0),PS_II!B37&amp;", ","")&amp;IF((PS_II!C38="D")*(PS_II!E38&lt;&gt;0),PS_II!B38&amp;", ","")&amp;IF((PS_II!C39="D")*(PS_II!E39&lt;&gt;0),PS_II!B39&amp;", ","")&amp;IF((PS_II!C40="D")*(PS_II!E40&lt;&gt;0),PS_II!B40&amp;", ","")&amp;IF((PS_II!C41="D")*(PS_II!E41&lt;&gt;0),PS_II!B41&amp;", ","")&amp;IF((PS_II!C42="D")*(PS_II!E42&lt;&gt;0),PS_II!B42&amp;", ","")&amp;IF((PS_II!C43="D")*(PS_II!E43&lt;&gt;0),PS_II!B43&amp;", ","")&amp;IF((PS_II!C44="D")*(PS_II!E44&lt;&gt;0),PS_II!B48&amp;", ","")&amp;IF((PS_II!C45="D")*(PS_II!E45&lt;&gt;0),PS_II!B45&amp;", ","")&amp;IF((PS_II!C46="D")*(PS_II!E46&lt;&gt;0),PS_II!B46&amp;", ","")&amp;IF((PS_II!C47="D")*(PS_II!E47&lt;&gt;0),PS_II!B47&amp;", ","")&amp;IF((PS_II!C48="D")*(PS_II!E48&lt;&gt;0),PS_II!B48&amp;", ","")&amp;IF((PS_II!C49="D")*(PS_II!E49&lt;&gt;0),PS_II!B49&amp;", ","")</f>
        <v/>
      </c>
      <c r="C59" s="275">
        <f>IF(PS_II!F7&lt;&gt;0,PS_II!F7*(SUMIFS(PS_II!F12:F49,PS_II!C12:C49,"=D",PS_II!E12:E49,"&lt;&gt;0",PS_II!D12:D49,"&lt;&gt;F")+SUMIFS(PS_II!G12:G49,PS_II!C12:C49,"=D",PS_II!E12:E49,"&lt;&gt;0",PS_II!D12:D49,"&lt;&gt;F")+SUMIFS(PS_II!H12:H49,PS_II!C12:C49,"=D",PS_II!E12:E49,"&lt;&gt;0",PS_II!D12:D49,"&lt;&gt;F")+SUMIFS(PS_II!I12:I49,PS_II!C12:C49,"=D",PS_II!E12:E49,"&lt;&gt;0",PS_II!D12:D49,"&lt;&gt;F")),14*(SUMIFS(PS_II!F12:F49,PS_II!C12:C49,"=D",PS_II!E12:E49,"&lt;&gt;0",PS_II!D12:D49,"&lt;&gt;F")+SUMIFS(PS_II!G12:G49,PS_II!C12:C49,"=D",PS_II!E12:E49,"&lt;&gt;0",PS_II!D12:D49,"&lt;&gt;F")+SUMIFS(PS_II!H12:H49,PS_II!C12:C49,"=D",PS_II!E12:E49,"&lt;&gt;0",PS_II!D12:D49,"&lt;&gt;F")+SUMIFS(PS_II!I12:I49,PS_II!C12:C49,"=D",PS_II!E12:E49,"&lt;&gt;0",PS_II!D12:D49,"&lt;&gt;F")))+IF(PS_II!L7&lt;&gt;0,PS_II!L7*(SUMIFS(PS_II!L12:L49,PS_II!C12:C49,"=D",PS_II!E12:E49,"&lt;&gt;0",PS_II!D12:D49,"&lt;&gt;F")+SUMIFS(PS_II!M12:M49,PS_II!C12:C49,"=D",PS_II!E12:E49,"&lt;&gt;0",PS_II!D12:D49,"&lt;&gt;F")+SUMIFS(PS_II!N12:N49,PS_II!C12:C49,"=D",PS_II!E12:E49,"&lt;&gt;0",PS_II!D12:D49,"&lt;&gt;F")+SUMIFS(PS_II!O12:O49,PS_II!C12:C49,"=D",PS_II!E12:E49,"&lt;&gt;0",PS_II!D12:D49,"&lt;&gt;F")),14*(SUMIFS(PS_II!L12:L49,PS_II!C12:C49,"=D",PS_II!E12:E49,"&lt;&gt;0",PS_II!D12:D49,"&lt;&gt;F")+SUMIFS(PS_II!M12:M49,PS_II!C12:C49,"=D",PS_II!E12:E49,"&lt;&gt;0",PS_II!D12:D49,"&lt;&gt;F")+SUMIFS(PS_II!N12:N49,PS_II!C12:C49,"=D",PS_II!E12:E49,"&lt;&gt;0",PS_II!D12:D49,"&lt;&gt;F")+SUMIFS(PS_II!O12:O49,PS_II!C12:C49,"=D",PS_II!E12:E49,"&lt;&gt;0",PS_II!D12:D49,"&lt;&gt;F")))</f>
        <v>0</v>
      </c>
      <c r="D59" s="310"/>
      <c r="E59" s="311"/>
      <c r="F59" s="312"/>
      <c r="G59" s="278"/>
      <c r="H59" s="279"/>
    </row>
    <row r="60" spans="1:17" x14ac:dyDescent="0.25">
      <c r="A60" s="274" t="s">
        <v>60</v>
      </c>
      <c r="B60" s="274" t="str">
        <f>IF((PS_II!C12="S")*(PS_II!E12&lt;&gt;0),PS_II!B12&amp;", ","")&amp;IF((PS_II!C13="S")*(PS_II!E13&lt;&gt;0),PS_II!B13&amp;", ","")&amp;IF((PS_II!C14="S")*(PS_II!E14&lt;&gt;0),PS_II!B14&amp;", ","")&amp;IF((PS_II!C15="S")*(PS_II!E15&lt;&gt;0),PS_II!B15&amp;", ","")&amp;IF((PS_II!C16="S")*(PS_II!E16&lt;&gt;0),PS_II!B16&amp;", ","")&amp;IF((PS_II!C18="S")*(PS_II!E18&lt;&gt;0),PS_II!B18&amp;", ","")&amp;IF((PS_II!C19="S")*(PS_II!E19&lt;&gt;0),PS_II!B19&amp;", ","")&amp;IF((PS_II!C20="S")*(PS_II!E20&lt;&gt;0),PS_II!B20&amp;", ","")&amp;IF((PS_II!C21="S")*(PS_II!E21&lt;&gt;0),PS_II!B21&amp;", ","")&amp;IF((PS_II!C22="S")*(PS_II!E22&lt;&gt;0),PS_II!B22&amp;", ","")&amp;IF((PS_II!C23="S")*(PS_II!E23&lt;&gt;0),PS_II!B23&amp;", ","")&amp;IF((PS_II!C24="S")*(PS_II!E24&lt;&gt;0),PS_II!B24&amp;", ","")&amp;IF((PS_II!C25="S")*(PS_II!E25&lt;&gt;0),PS_II!B25&amp;", ","")&amp;IF((PS_II!C26="S")*(PS_II!E26&lt;&gt;0),PS_II!B26&amp;", ","")&amp;IF((PS_II!C27="S")*(PS_II!E27&lt;&gt;0),PS_II!B27&amp;", ","")&amp;IF((PS_II!C28="S")*(PS_II!E28&lt;&gt;0),PS_II!B28&amp;", ","")&amp;IF((PS_II!C29="S")*(PS_II!E29&lt;&gt;0),PS_II!B29&amp;", ","")&amp;IF((PS_II!C30="S")*(PS_II!E30&lt;&gt;0),PS_II!B30&amp;", ","")&amp;IF((PS_II!C31="S")*(PS_II!E31&lt;&gt;0),PS_II!B31&amp;", ","")&amp;IF((PS_II!C32="S")*(PS_II!E32&lt;&gt;0),PS_II!B32&amp;", ","")&amp;IF((PS_II!C33="S")*(PS_II!E33&lt;&gt;0),PS_II!B33&amp;", ","")&amp;IF((PS_II!C34="S")*(PS_II!E34&lt;&gt;0),PS_II!B34&amp;", ","")&amp;IF((PS_II!C35="S")*(PS_II!E35&lt;&gt;0),PS_II!B35&amp;", ","")&amp;IF((PS_II!C36="S")*(PS_II!E36&lt;&gt;0),PS_II!B36&amp;", ","")&amp;IF((PS_II!C37="S")*(PS_II!E37&lt;&gt;0),PS_II!B37&amp;", ","")&amp;IF((PS_II!C38="S")*(PS_II!E38&lt;&gt;0),PS_II!B38&amp;", ","")&amp;IF((PS_II!C39="S")*(PS_II!E39&lt;&gt;0),PS_II!B39&amp;", ","")&amp;IF((PS_II!C40="S")*(PS_II!E40&lt;&gt;0),PS_II!B40&amp;", ","")&amp;IF((PS_II!C41="S")*(PS_II!E41&lt;&gt;0),PS_II!B41&amp;", ","")&amp;IF((PS_II!C42="S")*(PS_II!E42&lt;&gt;0),PS_II!B42&amp;", ","")&amp;IF((PS_II!C43="S")*(PS_II!E43&lt;&gt;0),PS_II!B43&amp;", ","")&amp;IF((PS_II!C44="S")*(PS_II!E44&lt;&gt;0),PS_II!B48&amp;", ","")&amp;IF((PS_II!C45="S")*(PS_II!E45&lt;&gt;0),PS_II!B45&amp;", ","")&amp;IF((PS_II!C46="S")*(PS_II!E46&lt;&gt;0),PS_II!B46&amp;", ","")&amp;IF((PS_II!C47="S")*(PS_II!E47&lt;&gt;0),PS_II!B47&amp;", ","")&amp;IF((PS_II!C48="S")*(PS_II!E48&lt;&gt;0),PS_II!B48&amp;", ","")&amp;IF((PS_II!C49="S")*(PS_II!E49&lt;&gt;0),PS_II!B49&amp;", ","")</f>
        <v xml:space="preserve">D05PSM317, D05PSM321, D05PSM425, </v>
      </c>
      <c r="C60" s="275">
        <f>IF(PS_II!F7&lt;&gt;0,PS_II!F7*(SUMIFS(PS_II!F12:F49,PS_II!C12:C49,"=S",PS_II!E12:E49,"&lt;&gt;0",PS_II!D12:D49,"&lt;&gt;F")+SUMIFS(PS_II!G12:G49,PS_II!C12:C49,"=S",PS_II!E12:E49,"&lt;&gt;0",PS_II!D12:D49,"&lt;&gt;F")+SUMIFS(PS_II!H12:H49,PS_II!C12:C49,"=S",PS_II!E12:E49,"&lt;&gt;0",PS_II!D12:D49,"&lt;&gt;F")+SUMIFS(PS_II!I12:I49,PS_II!C12:C49,"=S",PS_II!E12:E49,"&lt;&gt;0",PS_II!D12:D49,"&lt;&gt;F")),14*(SUMIFS(PS_II!F12:F49,PS_II!C12:C49,"=S",PS_II!E12:E49,"&lt;&gt;0",PS_II!D12:D49,"&lt;&gt;F")+SUMIFS(PS_II!G12:G49,PS_II!C12:C49,"=S",PS_II!E12:E49,"&lt;&gt;0",PS_II!D12:D49,"&lt;&gt;F")+SUMIFS(PS_II!H12:H49,PS_II!C12:C49,"=S",PS_II!E12:E49,"&lt;&gt;0",PS_II!D12:D49,"&lt;&gt;F")+SUMIFS(PS_II!I12:I49,PS_II!C12:C49,"=S",PS_II!E12:E49,"&lt;&gt;0",PS_II!D12:D49,"&lt;&gt;F")))+IF(PS_II!L7&lt;&gt;0,PS_II!L7*(SUMIFS(PS_II!L12:L49,PS_II!C12:C49,"=S",PS_II!E12:E49,"&lt;&gt;0",PS_II!D12:D49,"&lt;&gt;F")+SUMIFS(PS_II!M12:M49,PS_II!C12:C49,"=S",PS_II!E12:E49,"&lt;&gt;0",PS_II!D12:D49,"&lt;&gt;F")+SUMIFS(PS_II!N12:N49,PS_II!C12:C49,"=S",PS_II!E12:E49,"&lt;&gt;0",PS_II!D12:D49,"&lt;&gt;F")+SUMIFS(PS_II!O12:O49,PS_II!C12:C49,"=S",PS_II!E12:E49,"&lt;&gt;0",PS_II!D12:D49,"&lt;&gt;F")),14*(SUMIFS(PS_II!L12:L49,PS_II!C12:C49,"=S",PS_II!E12:E49,"&lt;&gt;0",PS_II!D12:D49,"&lt;&gt;F")+SUMIFS(PS_II!M12:M49,PS_II!C12:C49,"=S",PS_II!E12:E49,"&lt;&gt;0",PS_II!D12:D49,"&lt;&gt;F")+SUMIFS(PS_II!N12:N49,PS_II!C12:C49,"=S",PS_II!E12:E49,"&lt;&gt;0",PS_II!D12:D49,"&lt;&gt;F")+SUMIFS(PS_II!O12:O49,PS_II!C12:C49,"=S",PS_II!E12:E49,"&lt;&gt;0",PS_II!D12:D49,"&lt;&gt;F")))</f>
        <v>168</v>
      </c>
      <c r="D60" s="310"/>
      <c r="E60" s="311"/>
      <c r="F60" s="312"/>
      <c r="G60" s="278"/>
      <c r="H60" s="279"/>
      <c r="I60" s="281"/>
      <c r="O60" s="323"/>
      <c r="Q60" s="323"/>
    </row>
    <row r="61" spans="1:17" ht="15.75" thickBot="1" x14ac:dyDescent="0.3">
      <c r="A61" s="284" t="s">
        <v>61</v>
      </c>
      <c r="B61" s="284" t="str">
        <f>IF((PS_II!C12="C")*(PS_II!E12&lt;&gt;0),PS_II!B12&amp;", ","")&amp;IF((PS_II!C13="C")*(PS_II!E13&lt;&gt;0),PS_II!B13&amp;", ","")&amp;IF((PS_II!C14="C")*(PS_II!E14&lt;&gt;0),PS_II!B14&amp;", ","")&amp;IF((PS_II!C15="C")*(PS_II!E15&lt;&gt;0),PS_II!B15&amp;", ","")&amp;IF((PS_II!C16="C")*(PS_II!E16&lt;&gt;0),PS_II!B16&amp;", ","")&amp;IF((PS_II!C18="C")*(PS_II!E18&lt;&gt;0),PS_II!B18&amp;", ","")&amp;IF((PS_II!C19="C")*(PS_II!E19&lt;&gt;0),PS_II!B19&amp;", ","")&amp;IF((PS_II!C20="C")*(PS_II!E20&lt;&gt;0),PS_II!B20&amp;", ","")&amp;IF((PS_II!C21="C")*(PS_II!E21&lt;&gt;0),PS_II!B21&amp;", ","")&amp;IF((PS_II!C22="C")*(PS_II!E22&lt;&gt;0),PS_II!B22&amp;", ","")&amp;IF((PS_II!C23="C")*(PS_II!E23&lt;&gt;0),PS_II!B23&amp;", ","")&amp;IF((PS_II!C24="C")*(PS_II!E24&lt;&gt;0),PS_II!B24&amp;", ","")&amp;IF((PS_II!C25="C")*(PS_II!E25&lt;&gt;0),PS_II!B25&amp;", ","")&amp;IF((PS_II!C26="C")*(PS_II!E26&lt;&gt;0),PS_II!B26&amp;", ","")&amp;IF((PS_II!C27="C")*(PS_II!E27&lt;&gt;0),PS_II!B27&amp;", ","")&amp;IF((PS_II!C28="C")*(PS_II!E28&lt;&gt;0),PS_II!B28&amp;", ","")&amp;IF((PS_II!C29="C")*(PS_II!E29&lt;&gt;0),PS_II!B29&amp;", ","")&amp;IF((PS_II!C30="C")*(PS_II!E30&lt;&gt;0),PS_II!B30&amp;", ","")&amp;IF((PS_II!C31="C")*(PS_II!E31&lt;&gt;0),PS_II!B31&amp;", ","")&amp;IF((PS_II!C32="C")*(PS_II!E32&lt;&gt;0),PS_II!B32&amp;", ","")&amp;IF((PS_II!C33="C")*(PS_II!E33&lt;&gt;0),PS_II!B33&amp;", ","")&amp;IF((PS_II!C34="C")*(PS_II!E34&lt;&gt;0),PS_II!B34&amp;", ","")&amp;IF((PS_II!C35="C")*(PS_II!E35&lt;&gt;0),PS_II!B35&amp;", ","")&amp;IF((PS_II!C36="C")*(PS_II!E36&lt;&gt;0),PS_II!B36&amp;", ","")&amp;IF((PS_II!C37="C")*(PS_II!E37&lt;&gt;0),PS_II!B37&amp;", ","")&amp;IF((PS_II!C38="C")*(PS_II!E38&lt;&gt;0),PS_II!B38&amp;", ","")&amp;IF((PS_II!C39="C")*(PS_II!E39&lt;&gt;0),PS_II!B39&amp;", ","")&amp;IF((PS_II!C40="C")*(PS_II!E40&lt;&gt;0),PS_II!B40&amp;", ","")&amp;IF((PS_II!C41="C")*(PS_II!E41&lt;&gt;0),PS_II!B41&amp;", ","")&amp;IF((PS_II!C42="C")*(PS_II!E42&lt;&gt;0),PS_II!B42&amp;", ","")&amp;IF((PS_II!C43="C")*(PS_II!E43&lt;&gt;0),PS_II!B43&amp;", ","")&amp;IF((PS_II!C44="C")*(PS_II!E44&lt;&gt;0),PS_II!B48&amp;", ","")&amp;IF((PS_II!C45="C")*(PS_II!E45&lt;&gt;0),PS_II!B45&amp;", ","")&amp;IF((PS_II!C46="C")*(PS_II!E46&lt;&gt;0),PS_II!B46&amp;", ","")&amp;IF((PS_II!C47="C")*(PS_II!E47&lt;&gt;0),PS_II!B47&amp;", ","")&amp;IF((PS_II!C48="C")*(PS_II!E48&lt;&gt;0),PS_II!B48&amp;", ","")&amp;IF((PS_II!C49="C")*(PS_II!E49&lt;&gt;0),PS_II!B49&amp;", ","")</f>
        <v xml:space="preserve">D05PSM316, D05PSM415, D05PSM423, </v>
      </c>
      <c r="C61" s="285">
        <f>IF(PS_II!F7&lt;&gt;0,PS_II!F7*(SUMIFS(PS_II!F12:F49,PS_II!C12:C49,"=C",PS_II!E12:E49,"&lt;&gt;0",PS_II!D12:D49,"&lt;&gt;F")+SUMIFS(PS_II!G12:G49,PS_II!C12:C49,"=C",PS_II!E12:E49,"&lt;&gt;0",PS_II!D12:D49,"&lt;&gt;F")+SUMIFS(PS_II!H12:H49,PS_II!C12:C49,"=C",PS_II!E12:E49,"&lt;&gt;0",PS_II!D12:D49,"&lt;&gt;F")+SUMIFS(PS_II!I12:I49,PS_II!C12:C49,"=C",PS_II!E12:E49,"&lt;&gt;0",PS_II!D12:D49,"&lt;&gt;F")),14*(SUMIFS(PS_II!F12:F49,PS_II!C12:C49,"=C",PS_II!E12:E49,"&lt;&gt;0",PS_II!D12:D49,"&lt;&gt;F")+SUMIFS(PS_II!G12:G49,PS_II!C12:C49,"=C",PS_II!E12:E49,"&lt;&gt;0",PS_II!D12:D49,"&lt;&gt;F")+SUMIFS(PS_II!H12:H49,PS_II!C12:C49,"=C",PS_II!E12:E49,"&lt;&gt;0",PS_II!D12:D49,"&lt;&gt;F")+SUMIFS(PS_II!I12:I49,PS_II!C12:C49,"=C",PS_II!E12:E49,"&lt;&gt;0",PS_II!D12:D49,"&lt;&gt;F")))+IF(PS_II!L7&lt;&gt;0,PS_II!L7*(SUMIFS(PS_II!L12:L49,PS_II!C12:C49,"=C",PS_II!E12:E49,"&lt;&gt;0",PS_II!D12:D49,"&lt;&gt;F")+SUMIFS(PS_II!M12:M49,PS_II!C12:C49,"=C",PS_II!E12:E49,"&lt;&gt;0",PS_II!D12:D49,"&lt;&gt;F")+SUMIFS(PS_II!N12:N49,PS_II!C12:C49,"=C",PS_II!E12:E49,"&lt;&gt;0",PS_II!D12:D49,"&lt;&gt;F")+SUMIFS(PS_II!O12:O49,PS_II!C12:C49,"=C",PS_II!E12:E49,"&lt;&gt;0",PS_II!D12:D49,"&lt;&gt;F")),14*(SUMIFS(PS_II!L12:L49,PS_II!C12:C49,"=C",PS_II!E12:E49,"&lt;&gt;0",PS_II!D12:D49,"&lt;&gt;F")+SUMIFS(PS_II!M12:M49,PS_II!C12:C49,"=C",PS_II!E12:E49,"&lt;&gt;0",PS_II!D12:D49,"&lt;&gt;F")+SUMIFS(PS_II!N12:N49,PS_II!C12:C49,"=C",PS_II!E12:E49,"&lt;&gt;0",PS_II!D12:D49,"&lt;&gt;F")+SUMIFS(PS_II!O12:O49,PS_II!C12:C49,"=C",PS_II!E12:E49,"&lt;&gt;0",PS_II!D12:D49,"&lt;&gt;F")))</f>
        <v>126</v>
      </c>
      <c r="D61" s="313"/>
      <c r="E61" s="314"/>
      <c r="F61" s="315"/>
      <c r="G61" s="288"/>
      <c r="H61" s="289"/>
    </row>
    <row r="62" spans="1:17" x14ac:dyDescent="0.25">
      <c r="A62" s="283"/>
      <c r="B62" s="316"/>
    </row>
    <row r="63" spans="1:17" x14ac:dyDescent="0.25">
      <c r="C63" s="301">
        <f>SUM(C58:C62)</f>
        <v>504</v>
      </c>
    </row>
    <row r="64" spans="1:17" ht="15.75" thickBot="1" x14ac:dyDescent="0.3">
      <c r="A64" s="295" t="s">
        <v>22</v>
      </c>
      <c r="D64" s="260"/>
      <c r="E64" s="260"/>
      <c r="F64" s="260"/>
      <c r="G64" s="260"/>
      <c r="H64" s="260"/>
    </row>
    <row r="65" spans="1:9" ht="15.75" thickBot="1" x14ac:dyDescent="0.3">
      <c r="A65" s="261" t="s">
        <v>17</v>
      </c>
      <c r="B65" s="261" t="s">
        <v>16</v>
      </c>
      <c r="C65" s="261" t="s">
        <v>29</v>
      </c>
      <c r="D65" s="261" t="s">
        <v>15</v>
      </c>
      <c r="E65" s="391" t="s">
        <v>31</v>
      </c>
      <c r="F65" s="392"/>
      <c r="G65" s="393" t="s">
        <v>30</v>
      </c>
      <c r="H65" s="394"/>
    </row>
    <row r="66" spans="1:9" ht="45" x14ac:dyDescent="0.25">
      <c r="A66" s="266" t="s">
        <v>23</v>
      </c>
      <c r="B66" s="266" t="str">
        <f>IF((PS_II!D12="OB")*(PS_II!E12&lt;&gt;0),PS_II!B12&amp;", ","")&amp;IF((PS_II!D13="OB")*(PS_II!E13&lt;&gt;0),PS_II!B13&amp;", ","")&amp;IF((PS_II!D14="OB")*(PS_II!E14&lt;&gt;0),PS_II!B14&amp;", ","")&amp;IF((PS_II!D15="OB")*(PS_II!E15&lt;&gt;0),PS_II!B15&amp;", ","")&amp;IF((PS_II!D16="OB")*(PS_II!E16&lt;&gt;0),PS_II!B16&amp;", ","")&amp;IF((PS_II!D18="OB")*(PS_II!E18&lt;&gt;0),PS_II!B18&amp;", ","")&amp;IF((PS_II!D19="OB")*(PS_II!E19&lt;&gt;0),PS_II!B19&amp;", ","")&amp;IF((PS_II!D20="OB")*(PS_II!E20&lt;&gt;0),PS_II!B20&amp;", ","")&amp;IF((PS_II!D21="OB")*(PS_II!E21&lt;&gt;0),PS_II!B21&amp;", ","")&amp;IF((PS_II!D22="OB")*(PS_II!E22&lt;&gt;0),PS_II!B22&amp;", ","")&amp;IF((PS_II!D23="OB")*(PS_II!E23&lt;&gt;0),PS_II!B23&amp;", ","")&amp;IF((PS_II!D24="OB")*(PS_II!E24&lt;&gt;0),PS_II!B24&amp;", ","")&amp;IF((PS_II!D25="OB")*(PS_II!E25&lt;&gt;0),PS_II!B25&amp;", ","")&amp;IF((PS_II!D26="OB")*(PS_II!E26&lt;&gt;0),PS_II!B26&amp;", ","")&amp;IF((PS_II!D27="OB")*(PS_II!E27&lt;&gt;0),PS_II!B27&amp;", ","")&amp;IF((PS_II!D28="OB")*(PS_II!E28&lt;&gt;0),PS_II!B28&amp;", ","")&amp;IF((PS_II!D29="OB")*(PS_II!E29&lt;&gt;0),PS_II!B29&amp;", ","")&amp;IF((PS_II!D30="OB")*(PS_II!E30&lt;&gt;0),PS_II!B30&amp;", ","")&amp;IF((PS_II!D31="OB")*(PS_II!E31&lt;&gt;0),PS_II!B31&amp;", ","")&amp;IF((PS_II!D32="OB")*(PS_II!E32&lt;&gt;0),PS_II!B32&amp;", ","")&amp;IF((PS_II!D33="OB")*(PS_II!E33&lt;&gt;0),PS_II!B33&amp;", ","")&amp;IF((PS_II!D34="OB")*(PS_II!E34&lt;&gt;0),PS_II!B34&amp;", ","")&amp;IF((PS_II!D35="OB")*(PS_II!E35&lt;&gt;0),PS_II!B35&amp;", ","")&amp;IF((PS_II!D36="OB")*(PS_II!E36&lt;&gt;0),PS_II!B36&amp;", ","")&amp;IF((PS_II!D37="OB")*(PS_II!E37&lt;&gt;0),PS_II!B37&amp;", ","")&amp;IF((PS_II!D38="OB")*(PS_II!E38&lt;&gt;0),PS_II!B38&amp;", ","")&amp;IF((PS_II!D39="OB")*(PS_II!E39&lt;&gt;0),PS_II!B39&amp;", ","")&amp;IF((PS_II!D40="OB")*(PS_II!E40&lt;&gt;0),PS_II!B40&amp;", ","")&amp;IF((PS_II!D41="OB")*(PS_II!E41&lt;&gt;0),PS_II!B41&amp;", ","")&amp;IF((PS_II!D42="OB")*(PS_II!E42&lt;&gt;0),PS_II!B42&amp;", ","")&amp;IF((PS_II!D43="OB")*(PS_II!E43&lt;&gt;0),PS_II!B43&amp;", ","")&amp;IF((PS_II!D44="OB")*(PS_II!E44&lt;&gt;0),PS_II!B44&amp;", ","")&amp;IF((PS_II!D45="OB")*(PS_II!E45&lt;&gt;0),PS_II!B45&amp;", ","")&amp;IF((PS_II!D46="OB")*(PS_II!E46&lt;&gt;0),PS_II!B46&amp;", ","")&amp;IF((PS_II!D47="OB")*(PS_II!E47&lt;&gt;0),PS_II!B47&amp;", ","")&amp;IF((PS_II!D48="OB")*(PS_II!E48&lt;&gt;0),PS_II!B48&amp;", ","")&amp;IF((PS_II!D49="OB")*(PS_II!E49&lt;&gt;0),PS_II!B49&amp;", ","")</f>
        <v xml:space="preserve">D05PSM316, D05PSM317, D05PSM318, D05PSM413, D05PSM415, D05PSM419, D05PSM423, D05PSM425, </v>
      </c>
      <c r="C66" s="318">
        <f>IF(PS_II!F7&lt;&gt;0,PS_II!F7*(SUMIFS(PS_II!F12:F49,PS_II!D12:D49,"=OB",PS_II!E12:E49,"&lt;&gt;0")+SUMIFS(PS_II!G12:G49,PS_II!D12:D49,"=OB",PS_II!E12:E49,"&lt;&gt;0")+SUMIFS(PS_II!H12:H49,PS_II!D12:D49,"=OB",PS_II!E12:E49,"&lt;&gt;0")+SUMIFS(PS_II!I12:I49,PS_II!D12:D49,"=OB",PS_II!E12:E49,"&lt;&gt;0")),14*(SUMIFS(PS_II!F12:F49,PS_II!D12:D49,"=OB",PS_II!E12:E49,"&lt;&gt;0")+SUMIFS(PS_II!G12:G49,PS_II!D12:D49,"=OB",PS_II!E12:E49,"&lt;&gt;0")+SUMIFS(PS_II!H12:H49,PS_II!D12:D49,"=OB",PS_II!E12:E49,"&lt;&gt;0")+SUMIFS(PS_II!I12:I49,PS_II!D12:D49,"=OB",PS_II!E12:E49,"&lt;&gt;0")))+IF(PS_II!L7&lt;&gt;0,PS_II!L7*(SUMIFS(PS_II!L12:L49,PS_II!D12:D49,"=OB",PS_II!E12:E49,"&lt;&gt;0")+SUMIFS(PS_II!M12:M49,PS_II!D12:D49,"=OB",PS_II!E12:E49,"&lt;&gt;0")+SUMIFS(PS_II!N12:N49,PS_II!D12:D49,"=OB",PS_II!E12:E49,"&lt;&gt;0")+SUMIFS(PS_II!O12:O49,PS_II!D12:D49,"=OB",PS_II!E12:E49,"&lt;&gt;0")),14*(SUMIFS(PS_II!L12:L49,PS_II!D12:D49,"=OB",PS_II!E12:E49,"&lt;&gt;0")+SUMIFS(PS_II!M12:M49,PS_II!D12:D49,"=OB",PS_II!E12:E49,"&lt;&gt;0")+SUMIFS(PS_II!N12:N49,PS_II!D12:D49,"=OB",PS_II!E12:E49,"&lt;&gt;0")+SUMIFS(PS_II!O12:O49,PS_II!D12:D49,"=OB",PS_II!E12:E49,"&lt;&gt;0")))</f>
        <v>378</v>
      </c>
      <c r="D66" s="306"/>
      <c r="E66" s="307"/>
      <c r="F66" s="308"/>
      <c r="G66" s="270"/>
      <c r="H66" s="271"/>
      <c r="I66" s="281"/>
    </row>
    <row r="67" spans="1:9" x14ac:dyDescent="0.25">
      <c r="A67" s="274" t="s">
        <v>24</v>
      </c>
      <c r="B67" s="274" t="str">
        <f>IF((PS_II!D12="OP")*(PS_II!E12&lt;&gt;0),PS_II!B12&amp;", ","")&amp;IF((PS_II!D13="OP")*(PS_II!E13&lt;&gt;0),PS_II!B13&amp;", ","")&amp;IF((PS_II!D14="OP")*(PS_II!E14&lt;&gt;0),PS_II!B14&amp;", ","")&amp;IF((PS_II!D15="OP")*(PS_II!E15&lt;&gt;0),PS_II!B15&amp;", ","")&amp;IF((PS_II!D16="OP")*(PS_II!E16&lt;&gt;0),PS_II!B16&amp;", ","")&amp;IF((PS_II!D18="OP")*(PS_II!E18&lt;&gt;0),PS_II!B18&amp;", ","")&amp;IF((PS_II!D19="OP")*(PS_II!E19&lt;&gt;0),PS_II!B19&amp;", ","")&amp;IF((PS_II!D20="OP")*(PS_II!E20&lt;&gt;0),PS_II!B20&amp;", ","")&amp;IF((PS_II!D21="OP")*(PS_II!E21&lt;&gt;0),PS_II!B21&amp;", ","")&amp;IF((PS_II!D22="OP")*(PS_II!E22&lt;&gt;0),PS_II!B22&amp;", ","")&amp;IF((PS_II!D23="OP")*(PS_II!E23&lt;&gt;0),PS_II!B23&amp;", ","")&amp;IF((PS_II!D24="OP")*(PS_II!E24&lt;&gt;0),PS_II!B24&amp;", ","")&amp;IF((PS_II!D25="OP")*(PS_II!E25&lt;&gt;0),PS_II!B25&amp;", ","")&amp;IF((PS_II!D26="OP")*(PS_II!E26&lt;&gt;0),PS_II!B26&amp;", ","")&amp;IF((PS_II!D27="OP")*(PS_II!E27&lt;&gt;0),PS_II!B27&amp;", ","")&amp;IF((PS_II!D28="OP")*(PS_II!E28&lt;&gt;0),PS_II!B28&amp;", ","")&amp;IF((PS_II!D29="OP")*(PS_II!E29&lt;&gt;0),PS_II!B29&amp;", ","")&amp;IF((PS_II!D30="OP")*(PS_II!E30&lt;&gt;0),PS_II!B30&amp;", ","")&amp;IF((PS_II!D31="OP")*(PS_II!E31&lt;&gt;0),PS_II!B31&amp;", ","")&amp;IF((PS_II!D32="OP")*(PS_II!E32&lt;&gt;0),PS_II!B32&amp;", ","")&amp;IF((PS_II!D33="OP")*(PS_II!E33&lt;&gt;0),PS_II!B33&amp;", ","")&amp;IF((PS_II!D34="OP")*(PS_II!E34&lt;&gt;0),PS_II!B34&amp;", ","")&amp;IF((PS_II!D35="OP")*(PS_II!E35&lt;&gt;0),PS_II!B35&amp;", ","")&amp;IF((PS_II!D36="OP")*(PS_II!E36&lt;&gt;0),PS_II!B36&amp;", ","")&amp;IF((PS_II!D37="OP")*(PS_II!E37&lt;&gt;0),PS_II!B37&amp;", ","")&amp;IF((PS_II!D38="OP")*(PS_II!E38&lt;&gt;0),PS_II!B38&amp;", ","")&amp;IF((PS_II!D39="OP")*(PS_II!E39&lt;&gt;0),PS_II!B39&amp;", ","")&amp;IF((PS_II!D40="OP")*(PS_II!E40&lt;&gt;0),PS_II!B40&amp;", ","")&amp;IF((PS_II!D41="OP")*(PS_II!E41&lt;&gt;0),PS_II!B41&amp;", ","")&amp;IF((PS_II!D42="OP")*(PS_II!E42&lt;&gt;0),PS_II!B42&amp;", ","")&amp;IF((PS_II!D43="OP")*(PS_II!E43&lt;&gt;0),PS_II!B43&amp;", ","")&amp;IF((PS_II!D44="OP")*(PS_II!E44&lt;&gt;0),PS_II!B44&amp;", ","")&amp;IF((PS_II!D45="OP")*(PS_II!E45&lt;&gt;0),PS_II!B45&amp;", ","")&amp;IF((PS_II!D46="OP")*(PS_II!E46&lt;&gt;0),PS_II!B46&amp;", ","")&amp;IF((PS_II!D47="OP")*(PS_II!E47&lt;&gt;0),PS_II!B47&amp;", ","")&amp;IF((PS_II!D48="OP")*(PS_II!E48&lt;&gt;0),PS_II!B48&amp;", ","")&amp;IF((PS_II!D49="OP")*(PS_II!E49&lt;&gt;0),PS_II!B49&amp;", ","")</f>
        <v xml:space="preserve">D05PSM321, D05PSM320/420, </v>
      </c>
      <c r="C67" s="296">
        <f>IF(PS_II!F7&lt;&gt;0,PS_II!F7*(SUMIFS(PS_II!F12:F49,PS_II!D12:D49,"=OP",PS_II!E12:E49,"&lt;&gt;0")+SUMIFS(PS_II!G12:G49,PS_II!D12:D49,"=OP",PS_II!E12:E49,"&lt;&gt;0")+SUMIFS(PS_II!H12:H49,PS_II!D12:D49,"=OP",PS_II!E12:E49,"&lt;&gt;0")+SUMIFS(PS_II!I12:I49,PS_II!D12:D49,"=OP",PS_II!E12:E49,"&lt;&gt;0")),14*(SUMIFS(PS_II!F12:F49,PS_II!D12:D49,"=OP",PS_II!E12:E49,"&lt;&gt;0")+SUMIFS(PS_II!G12:G49,PS_II!D12:D49,"=OP",PS_II!E12:E49,"&lt;&gt;0")+SUMIFS(PS_II!H12:H49,PS_II!D12:D49,"=OP",PS_II!E12:E49,"&lt;&gt;0")+SUMIFS(PS_II!I12:I49,PS_II!D12:D49,"=OP",PS_II!E12:E49,"&lt;&gt;0")))+IF(PS_II!L7&lt;&gt;0,PS_II!L7*(SUMIFS(PS_II!L12:L49,PS_II!D12:D49,"=OP",PS_II!E12:E49,"&lt;&gt;0")+SUMIFS(PS_II!M12:M49,PS_II!D12:D49,"=OP",PS_II!E12:E49,"&lt;&gt;0")+SUMIFS(PS_II!N12:N49,PS_II!D12:D49,"=OP",PS_II!E12:E49,"&lt;&gt;0")+SUMIFS(PS_II!O12:O49,PS_II!D12:D49,"=OP",PS_II!E12:E49,"&lt;&gt;0")),14*(SUMIFS(PS_II!L12:L49,PS_II!D12:D49,"=OP",PS_II!E12:E49,"&lt;&gt;0")+SUMIFS(PS_II!M12:M49,PS_II!D12:D49,"=OP",PS_II!E12:E49,"&lt;&gt;0")+SUMIFS(PS_II!N12:N49,PS_II!D12:D49,"=OP",PS_II!E12:E49,"&lt;&gt;0")+SUMIFS(PS_II!O12:O49,PS_II!D12:D49,"=OP",PS_II!E12:E49,"&lt;&gt;0")))</f>
        <v>126</v>
      </c>
      <c r="D67" s="297"/>
      <c r="E67" s="311"/>
      <c r="F67" s="312"/>
      <c r="G67" s="278"/>
      <c r="H67" s="279"/>
    </row>
    <row r="68" spans="1:9" ht="15.75" thickBot="1" x14ac:dyDescent="0.3">
      <c r="A68" s="284" t="s">
        <v>25</v>
      </c>
      <c r="B68" s="284" t="str">
        <f>IF((PS_II!D12="F")*(PS_II!E12&lt;&gt;0),PS_II!B12&amp;", ","")&amp;IF((PS_II!D13="F")*(PS_II!E13&lt;&gt;0),PS_II!B13&amp;", ","")&amp;IF((PS_II!D14="F")*(PS_II!E14&lt;&gt;0),PS_II!B14&amp;", ","")&amp;IF((PS_II!D15="F")*(PS_II!E15&lt;&gt;0),PS_II!B15&amp;", ","")&amp;IF((PS_II!D16="F")*(PS_II!E16&lt;&gt;0),PS_II!B16&amp;", ","")&amp;IF((PS_II!D18="F")*(PS_II!E18&lt;&gt;0),PS_II!B18&amp;", ","")&amp;IF((PS_II!D19="F")*(PS_II!E19&lt;&gt;0),PS_II!B19&amp;", ","")&amp;IF((PS_II!D20="F")*(PS_II!E20&lt;&gt;0),PS_II!B20&amp;", ","")&amp;IF((PS_II!D21="F")*(PS_II!E21&lt;&gt;0),PS_II!B21&amp;", ","")&amp;IF((PS_II!D22="F")*(PS_II!E22&lt;&gt;0),PS_II!B22&amp;", ","")&amp;IF((PS_II!D23="F")*(PS_II!E23&lt;&gt;0),PS_II!B23&amp;", ","")&amp;IF((PS_II!D24="F")*(PS_II!E24&lt;&gt;0),PS_II!B24&amp;", ","")&amp;IF((PS_II!D25="F")*(PS_II!E25&lt;&gt;0),PS_II!B25&amp;", ","")&amp;IF((PS_II!D26="F")*(PS_II!E26&lt;&gt;0),PS_II!B26&amp;", ","")&amp;IF((PS_II!D27="F")*(PS_II!E27&lt;&gt;0),PS_II!B27&amp;", ","")&amp;IF((PS_II!D28="F")*(PS_II!E28&lt;&gt;0),PS_II!B28&amp;", ","")&amp;IF((PS_II!D29="F")*(PS_II!E29&lt;&gt;0),PS_II!B29&amp;", ","")&amp;IF((PS_II!D30="F")*(PS_II!E30&lt;&gt;0),PS_II!B30&amp;", ","")&amp;IF((PS_II!D31="F")*(PS_II!E31&lt;&gt;0),PS_II!B31&amp;", ","")&amp;IF((PS_II!D32="F")*(PS_II!E32&lt;&gt;0),PS_II!B32&amp;", ","")&amp;IF((PS_II!D33="F")*(PS_II!E33&lt;&gt;0),PS_II!B33&amp;", ","")&amp;IF((PS_II!D34="F")*(PS_II!E34&lt;&gt;0),PS_II!B34&amp;", ","")&amp;IF((PS_II!D35="F")*(PS_II!E35&lt;&gt;0),PS_II!B35&amp;", ","")&amp;IF((PS_II!D36="F")*(PS_II!E36&lt;&gt;0),PS_II!B36&amp;", ","")&amp;IF((PS_II!D37="F")*(PS_II!E37&lt;&gt;0),PS_II!B37&amp;", ","")&amp;IF((PS_II!D38="F")*(PS_II!E38&lt;&gt;0),PS_II!B38&amp;", ","")&amp;IF((PS_II!D39="F")*(PS_II!E39&lt;&gt;0),PS_II!B39&amp;", ","")&amp;IF((PS_II!D40="F")*(PS_II!E40&lt;&gt;0),PS_II!B40&amp;", ","")&amp;IF((PS_II!D41="F")*(PS_II!E41&lt;&gt;0),PS_II!B41&amp;", ","")&amp;IF((PS_II!D42="F")*(PS_II!E42&lt;&gt;0),PS_II!B42&amp;", ","")&amp;IF((PS_II!D43="F")*(PS_II!E43&lt;&gt;0),PS_II!B43&amp;", ","")&amp;IF((PS_II!D44="F")*(PS_II!E44&lt;&gt;0),PS_II!B44&amp;", ","")&amp;IF((PS_II!D45="F")*(PS_II!E45&lt;&gt;0),PS_II!B45&amp;", ","")&amp;IF((PS_II!D46="F")*(PS_II!E46&lt;&gt;0),PS_II!B46&amp;", ","")&amp;IF((PS_II!D47="F")*(PS_II!E47&lt;&gt;0),PS_II!B47&amp;", ","")&amp;IF((PS_II!D48="F")*(PS_II!E48&lt;&gt;0),PS_II!B48&amp;", ","")&amp;IF((PS_II!D49="F")*(PS_II!E49&lt;&gt;0),PS_II!B49&amp;", ","")</f>
        <v/>
      </c>
      <c r="C68" s="320">
        <f>IF(PS_II!F7&lt;&gt;0,PS_II!F7*(SUMIFS(PS_II!F12:F49,PS_II!D12:D49,"=F",PS_II!E12:E49,"&gt;=0")+SUMIFS(PS_II!G12:G49,PS_II!D12:D49,"=F",PS_II!E12:E49,"&gt;=0")+SUMIFS(PS_II!H12:H49,PS_II!D12:D49,"=F",PS_II!E12:E49,"&gt;=0")+SUMIFS(PS_II!I12:I49,PS_II!D12:D49,"=F",PS_II!E12:E49,"&gt;=0")),14*(SUMIFS(PS_II!F12:F49,PS_II!D12:D49,"=F",PS_II!E12:E49,"&gt;=0")+SUMIFS(PS_II!G12:G49,PS_II!D12:D49,"=F",PS_II!E12:E49,"&gt;=0")+SUMIFS(PS_II!H12:H49,PS_II!D12:D49,"=F",PS_II!E12:E49,"&gt;=0")+SUMIFS(PS_II!I12:I49,PS_II!D12:D49,"=F",PS_II!E12:E49,"&gt;=0")))+IF(PS_II!L7&lt;&gt;0,PS_II!L7*(SUMIFS(PS_II!L12:L49,PS_II!D12:D49,"=F",PS_II!E12:E49,"&gt;=0")+SUMIFS(PS_II!M12:M49,PS_II!D12:D49,"=F",PS_II!E12:E49,"&gt;=0")+SUMIFS(PS_II!N12:N49,PS_II!D12:D49,"=F",PS_II!E12:E49,"&gt;=0")+SUMIFS(PS_II!O12:O49,PS_II!D12:D49,"=F",PS_II!E12:E49,"&gt;=0")),14*(SUMIFS(PS_II!L12:L49,PS_II!D12:D49,"=F",PS_II!E12:E49,"&gt;=0")+SUMIFS(PS_II!M12:M49,PS_II!D12:D49,"=F",PS_II!E12:E49,"&gt;=0")+SUMIFS(PS_II!N12:N49,PS_II!D12:D49,"=F",PS_II!E12:E49,"&gt;=0")+SUMIFS(PS_II!O12:O49,PS_II!D12:D49,"=F",PS_II!E12:E49,"&gt;=0")))</f>
        <v>0</v>
      </c>
      <c r="D68" s="320"/>
      <c r="E68" s="314"/>
      <c r="F68" s="315"/>
      <c r="G68" s="321"/>
      <c r="H68" s="322"/>
    </row>
    <row r="71" spans="1:9" hidden="1" x14ac:dyDescent="0.25">
      <c r="B71" s="302" t="s">
        <v>35</v>
      </c>
    </row>
    <row r="72" spans="1:9" ht="30" hidden="1" x14ac:dyDescent="0.25">
      <c r="C72" s="257"/>
      <c r="D72" s="257"/>
      <c r="E72" s="257"/>
      <c r="F72" s="303" t="s">
        <v>32</v>
      </c>
      <c r="G72" s="304"/>
      <c r="H72" s="305"/>
    </row>
    <row r="73" spans="1:9" hidden="1" x14ac:dyDescent="0.25">
      <c r="A73" s="295" t="s">
        <v>21</v>
      </c>
      <c r="D73" s="260"/>
      <c r="E73" s="260"/>
      <c r="F73" s="260"/>
      <c r="G73" s="257"/>
      <c r="H73" s="257"/>
    </row>
    <row r="74" spans="1:9" ht="15.75" hidden="1" thickBot="1" x14ac:dyDescent="0.3">
      <c r="D74" s="260"/>
      <c r="E74" s="260"/>
      <c r="F74" s="260"/>
      <c r="G74" s="260"/>
      <c r="H74" s="260"/>
    </row>
    <row r="75" spans="1:9" ht="15.75" hidden="1" thickBot="1" x14ac:dyDescent="0.3">
      <c r="A75" s="261" t="s">
        <v>17</v>
      </c>
      <c r="B75" s="261" t="s">
        <v>16</v>
      </c>
      <c r="C75" s="261" t="s">
        <v>29</v>
      </c>
      <c r="D75" s="261" t="s">
        <v>15</v>
      </c>
      <c r="E75" s="391" t="s">
        <v>31</v>
      </c>
      <c r="F75" s="392"/>
      <c r="G75" s="393" t="s">
        <v>30</v>
      </c>
      <c r="H75" s="394"/>
    </row>
    <row r="76" spans="1:9" hidden="1" x14ac:dyDescent="0.25">
      <c r="A76" s="266" t="s">
        <v>28</v>
      </c>
      <c r="B76" s="266" t="str">
        <f>IF((XXX_III!C12="FD")*(XXX_III!E12&lt;&gt;0),XXX_III!B12&amp;", ","")&amp;IF((XXX_III!C13="FD")*(XXX_III!E13&lt;&gt;0),XXX_III!B13&amp;", ","")&amp;IF((XXX_III!C14="FD")*(XXX_III!E14&lt;&gt;0),XXX_III!B14&amp;", ","")&amp;IF((XXX_III!C15="FD")*(XXX_III!E15&lt;&gt;0),XXX_III!B15&amp;", ","")&amp;IF((XXX_III!C16="FD")*(XXX_III!E16&lt;&gt;0),XXX_III!B16&amp;", ","")&amp;IF((XXX_III!C17="FD")*(XXX_III!E17&lt;&gt;0),XXX_III!B17&amp;", ","")&amp;IF((XXX_III!C18="FD")*(XXX_III!E18&lt;&gt;0),XXX_III!B18&amp;", ","")&amp;IF((XXX_III!C19="FD")*(XXX_III!E19&lt;&gt;0),XXX_III!B19&amp;", ","")&amp;IF((XXX_III!C20="FD")*(XXX_III!E20&lt;&gt;0),XXX_III!B20&amp;", ","")&amp;IF((XXX_III!C21="FD")*(XXX_III!E21&lt;&gt;0),XXX_III!B21&amp;", ","")&amp;IF((XXX_III!C22="FD")*(XXX_III!E22&lt;&gt;0),XXX_III!B22&amp;", ","")&amp;IF((XXX_III!C23="FD")*(XXX_III!E23&lt;&gt;0),XXX_III!B23&amp;", ","")&amp;IF((XXX_III!C24="FD")*(XXX_III!E24&lt;&gt;0),XXX_III!B24&amp;", ","")&amp;IF((XXX_III!C25="FD")*(XXX_III!E25&lt;&gt;0),XXX_III!B25&amp;", ","")&amp;IF((XXX_III!C26="FD")*(XXX_III!E26&lt;&gt;0),XXX_III!B26&amp;", ","")&amp;IF((XXX_III!C27="FD")*(XXX_III!E27&lt;&gt;0),XXX_III!B27&amp;", ","")&amp;IF((XXX_III!C28="FD")*(XXX_III!E28&lt;&gt;0),XXX_III!B28&amp;", ","")&amp;IF((XXX_III!C29="FD")*(XXX_III!E29&lt;&gt;0),XXX_III!B29&amp;", ","")&amp;IF((XXX_III!C30="FD")*(XXX_III!E30&lt;&gt;0),XXX_III!B30&amp;", ","")&amp;IF((XXX_III!C31="FD")*(XXX_III!E31&lt;&gt;0),XXX_III!B31&amp;", ","")&amp;IF((XXX_III!C32="FD")*(XXX_III!E32&lt;&gt;0),XXX_III!B32&amp;", ","")&amp;IF((XXX_III!C33="FD")*(XXX_III!E33&lt;&gt;0),XXX_III!B33&amp;", ","")&amp;IF((XXX_III!C34="FD")*(XXX_III!E34&lt;&gt;0),XXX_III!B34&amp;", ","")&amp;IF((XXX_III!C35="FD")*(XXX_III!E35&lt;&gt;0),XXX_III!B35&amp;", ","")&amp;IF((XXX_III!C36="FD")*(XXX_III!E36&lt;&gt;0),XXX_III!B36&amp;", ","")&amp;IF((XXX_III!C37="FD")*(XXX_III!E37&lt;&gt;0),XXX_III!B37&amp;", ","")&amp;IF((XXX_III!C38="FD")*(XXX_III!E38&lt;&gt;0),XXX_III!B38&amp;", ","")&amp;IF((XXX_III!C39="FD")*(XXX_III!E39&lt;&gt;0),XXX_III!B39&amp;", ","")&amp;IF((XXX_III!C40="FD")*(XXX_III!E40&lt;&gt;0),XXX_III!B40&amp;", ","")&amp;IF((XXX_III!C41="FD")*(XXX_III!E41&lt;&gt;0),XXX_III!B41&amp;", ","")&amp;IF((XXX_III!C42="FD")*(XXX_III!E42&lt;&gt;0),XXX_III!B42&amp;", ","")&amp;IF((XXX_III!C43="FD")*(XXX_III!E43&lt;&gt;0),XXX_III!B47&amp;", ","")&amp;IF((XXX_III!C44="FD")*(XXX_III!E44&lt;&gt;0),XXX_III!B44&amp;", ","")&amp;IF((XXX_III!C45="FD")*(XXX_III!E45&lt;&gt;0),XXX_III!B45&amp;", ","")&amp;IF((XXX_III!C46="FD")*(XXX_III!E46&lt;&gt;0),XXX_III!B46&amp;", ","")&amp;IF((XXX_III!C47="FD")*(XXX_III!E47&lt;&gt;0),XXX_III!B47&amp;", ","")&amp;IF((XXX_III!C48="FD")*(XXX_III!E48&lt;&gt;0),XXX_III!B48&amp;", ","")</f>
        <v/>
      </c>
      <c r="C76" s="267">
        <f>IF(XXX_III!F7&lt;&gt;0,XXX_III!F7*(SUMIFS(XXX_III!F12:F48,XXX_III!C12:C48,"=FD",XXX_III!E12:E48,"&lt;&gt;0",XXX_III!D12:D48,"&lt;&gt;F")+SUMIFS(XXX_III!G12:G48,XXX_III!C12:C48,"=FD",XXX_III!E12:E48,"&lt;&gt;0",XXX_III!D12:D48,"&lt;&gt;F")+SUMIFS(XXX_III!H12:H48,XXX_III!C12:C48,"=FD",XXX_III!E12:E48,"&lt;&gt;0",XXX_III!D12:D48,"&lt;&gt;F")+SUMIFS(XXX_III!I12:I48,XXX_III!C12:C48,"=FD",XXX_III!E12:E48,"&lt;&gt;0",XXX_III!D12:D48,"&lt;&gt;F")),14*(SUMIFS(XXX_III!F12:F48,XXX_III!C12:C48,"=FD",XXX_III!E12:E48,"&lt;&gt;0",XXX_III!D12:D48,"&lt;&gt;F")+SUMIFS(XXX_III!G12:G48,XXX_III!C12:C48,"=FD",XXX_III!E12:E48,"&lt;&gt;0",XXX_III!D12:D48,"&lt;&gt;F")+SUMIFS(XXX_III!H12:H48,XXX_III!C12:C48,"=FD",XXX_III!E12:E48,"&lt;&gt;0",XXX_III!D12:D48,"&lt;&gt;F")+SUMIFS(XXX_III!I12:I48,XXX_III!C12:C48,"=FD",XXX_III!E12:E48,"&lt;&gt;0",XXX_III!D12:D48,"&lt;&gt;F")))+IF(XXX_III!L7&lt;&gt;0,XXX_III!L7*(SUMIFS(XXX_III!L12:L48,XXX_III!C12:C48,"=FD",XXX_III!E12:E48,"&lt;&gt;0",XXX_III!D12:D48,"&lt;&gt;F")+SUMIFS(XXX_III!M12:M48,XXX_III!C12:C48,"=FD",XXX_III!E12:E48,"&lt;&gt;0",XXX_III!D12:D48,"&lt;&gt;F")+SUMIFS(XXX_III!N12:N48,XXX_III!C12:C48,"=FD",XXX_III!E12:E48,"&lt;&gt;0",XXX_III!D12:D48,"&lt;&gt;F")+SUMIFS(XXX_III!O12:O48,XXX_III!C12:C48,"=FD",XXX_III!E12:E48,"&lt;&gt;0",XXX_III!D12:D48,"&lt;&gt;F")),14*(SUMIFS(XXX_III!L12:L48,XXX_III!C12:C48,"=FD",XXX_III!E12:E48,"&lt;&gt;0",XXX_III!D12:D48,"&lt;&gt;F")+SUMIFS(XXX_III!M12:M48,XXX_III!C12:C48,"=FD",XXX_III!E12:E48,"&lt;&gt;0",XXX_III!D12:D48,"&lt;&gt;F")+SUMIFS(XXX_III!N12:N48,XXX_III!C12:C48,"=FD",XXX_III!E12:E48,"&lt;&gt;0",XXX_III!D12:D48,"&lt;&gt;F")+SUMIFS(XXX_III!O12:O48,XXX_III!C12:C48,"=FD",XXX_III!E12:E48,"&lt;&gt;0",XXX_III!D12:D48,"&lt;&gt;F")))</f>
        <v>0</v>
      </c>
      <c r="D76" s="306"/>
      <c r="E76" s="307"/>
      <c r="F76" s="308"/>
      <c r="G76" s="270"/>
      <c r="H76" s="271"/>
    </row>
    <row r="77" spans="1:9" hidden="1" x14ac:dyDescent="0.25">
      <c r="A77" s="274" t="s">
        <v>18</v>
      </c>
      <c r="B77" s="274" t="str">
        <f>IF((XXX_III!C12="D")*(XXX_III!E12&lt;&gt;0),XXX_III!B12&amp;", ","")&amp;IF((XXX_III!C13="D")*(XXX_III!E13&lt;&gt;0),XXX_III!B13&amp;", ","")&amp;IF((XXX_III!C14="D")*(XXX_III!E14&lt;&gt;0),XXX_III!B14&amp;", ","")&amp;IF((XXX_III!C15="D")*(XXX_III!E15&lt;&gt;0),XXX_III!B15&amp;", ","")&amp;IF((XXX_III!C16="D")*(XXX_III!E16&lt;&gt;0),XXX_III!B16&amp;", ","")&amp;IF((XXX_III!C17="D")*(XXX_III!E17&lt;&gt;0),XXX_III!B17&amp;", ","")&amp;IF((XXX_III!C18="D")*(XXX_III!E18&lt;&gt;0),XXX_III!B18&amp;", ","")&amp;IF((XXX_III!C19="D")*(XXX_III!E19&lt;&gt;0),XXX_III!B19&amp;", ","")&amp;IF((XXX_III!C20="D")*(XXX_III!E20&lt;&gt;0),XXX_III!B20&amp;", ","")&amp;IF((XXX_III!C21="D")*(XXX_III!E21&lt;&gt;0),XXX_III!B21&amp;", ","")&amp;IF((XXX_III!C22="D")*(XXX_III!E22&lt;&gt;0),XXX_III!B22&amp;", ","")&amp;IF((XXX_III!C23="D")*(XXX_III!E23&lt;&gt;0),XXX_III!B23&amp;", ","")&amp;IF((XXX_III!C24="D")*(XXX_III!E24&lt;&gt;0),XXX_III!B24&amp;", ","")&amp;IF((XXX_III!C25="D")*(XXX_III!E25&lt;&gt;0),XXX_III!B25&amp;", ","")&amp;IF((XXX_III!C26="D")*(XXX_III!E26&lt;&gt;0),XXX_III!B26&amp;", ","")&amp;IF((XXX_III!C27="D")*(XXX_III!E27&lt;&gt;0),XXX_III!B27&amp;", ","")&amp;IF((XXX_III!C28="D")*(XXX_III!E28&lt;&gt;0),XXX_III!B28&amp;", ","")&amp;IF((XXX_III!C29="D")*(XXX_III!E29&lt;&gt;0),XXX_III!B29&amp;", ","")&amp;IF((XXX_III!C30="D")*(XXX_III!E30&lt;&gt;0),XXX_III!B30&amp;", ","")&amp;IF((XXX_III!C31="D")*(XXX_III!E31&lt;&gt;0),XXX_III!B31&amp;", ","")&amp;IF((XXX_III!C32="D")*(XXX_III!E32&lt;&gt;0),XXX_III!B32&amp;", ","")&amp;IF((XXX_III!C33="D")*(XXX_III!E33&lt;&gt;0),XXX_III!B33&amp;", ","")&amp;IF((XXX_III!C34="D")*(XXX_III!E34&lt;&gt;0),XXX_III!B34&amp;", ","")&amp;IF((XXX_III!C35="D")*(XXX_III!E35&lt;&gt;0),XXX_III!B35&amp;", ","")&amp;IF((XXX_III!C36="D")*(XXX_III!E36&lt;&gt;0),XXX_III!B36&amp;", ","")&amp;IF((XXX_III!C37="D")*(XXX_III!E37&lt;&gt;0),XXX_III!B37&amp;", ","")&amp;IF((XXX_III!C38="D")*(XXX_III!E38&lt;&gt;0),XXX_III!B38&amp;", ","")&amp;IF((XXX_III!C39="D")*(XXX_III!E39&lt;&gt;0),XXX_III!B39&amp;", ","")&amp;IF((XXX_III!C40="D")*(XXX_III!E40&lt;&gt;0),XXX_III!B40&amp;", ","")&amp;IF((XXX_III!C41="D")*(XXX_III!E41&lt;&gt;0),XXX_III!B41&amp;", ","")&amp;IF((XXX_III!C42="D")*(XXX_III!E42&lt;&gt;0),XXX_III!B42&amp;", ","")&amp;IF((XXX_III!C43="D")*(XXX_III!E43&lt;&gt;0),XXX_III!B47&amp;", ","")&amp;IF((XXX_III!C44="D")*(XXX_III!E44&lt;&gt;0),XXX_III!B44&amp;", ","")&amp;IF((XXX_III!C45="D")*(XXX_III!E45&lt;&gt;0),XXX_III!B45&amp;", ","")&amp;IF((XXX_III!C46="D")*(XXX_III!E46&lt;&gt;0),XXX_III!B46&amp;", ","")&amp;IF((XXX_III!C47="D")*(XXX_III!E47&lt;&gt;0),XXX_III!B47&amp;", ","")&amp;IF((XXX_III!C48="D")*(XXX_III!E48&lt;&gt;0),XXX_III!B48&amp;", ","")</f>
        <v/>
      </c>
      <c r="C77" s="275">
        <f>IF(XXX_III!F7&lt;&gt;0,XXX_III!F7*(SUMIFS(XXX_III!F12:F48,XXX_III!C12:C48,"=D",XXX_III!E12:E48,"&lt;&gt;0",XXX_III!D12:D48,"&lt;&gt;F")+SUMIFS(XXX_III!G12:G48,XXX_III!C12:C48,"=D",XXX_III!E12:E48,"&lt;&gt;0",XXX_III!D12:D48,"&lt;&gt;F")+SUMIFS(XXX_III!H12:H48,XXX_III!C12:C48,"=D",XXX_III!E12:E48,"&lt;&gt;0",XXX_III!D12:D48,"&lt;&gt;F")+SUMIFS(XXX_III!I12:I48,XXX_III!C12:C48,"=D",XXX_III!E12:E48,"&lt;&gt;0",XXX_III!D12:D48,"&lt;&gt;F")),14*(SUMIFS(XXX_III!F12:F48,XXX_III!C12:C48,"=D",XXX_III!E12:E48,"&lt;&gt;0",XXX_III!D12:D48,"&lt;&gt;F")+SUMIFS(XXX_III!G12:G48,XXX_III!C12:C48,"=D",XXX_III!E12:E48,"&lt;&gt;0",XXX_III!D12:D48,"&lt;&gt;F")+SUMIFS(XXX_III!H12:H48,XXX_III!C12:C48,"=D",XXX_III!E12:E48,"&lt;&gt;0",XXX_III!D12:D48,"&lt;&gt;F")+SUMIFS(XXX_III!I12:I48,XXX_III!C12:C48,"=D",XXX_III!E12:E48,"&lt;&gt;0",XXX_III!D12:D48,"&lt;&gt;F")))+IF(XXX_III!L7&lt;&gt;0,XXX_III!L7*(SUMIFS(XXX_III!L12:L48,XXX_III!C12:C48,"=D",XXX_III!E12:E48,"&lt;&gt;0",XXX_III!D12:D48,"&lt;&gt;F")+SUMIFS(XXX_III!M12:M48,XXX_III!C12:C48,"=D",XXX_III!E12:E48,"&lt;&gt;0",XXX_III!D12:D48,"&lt;&gt;F")+SUMIFS(XXX_III!N12:N48,XXX_III!C12:C48,"=D",XXX_III!E12:E48,"&lt;&gt;0",XXX_III!D12:D48,"&lt;&gt;F")+SUMIFS(XXX_III!O12:O48,XXX_III!C12:C48,"=D",XXX_III!E12:E48,"&lt;&gt;0",XXX_III!D12:D48,"&lt;&gt;F")),14*(SUMIFS(XXX_III!L12:L48,XXX_III!C12:C48,"=D",XXX_III!E12:E48,"&lt;&gt;0",XXX_III!D12:D48,"&lt;&gt;F")+SUMIFS(XXX_III!M12:M48,XXX_III!C12:C48,"=D",XXX_III!E12:E48,"&lt;&gt;0",XXX_III!D12:D48,"&lt;&gt;F")+SUMIFS(XXX_III!N12:N48,XXX_III!C12:C48,"=D",XXX_III!E12:E48,"&lt;&gt;0",XXX_III!D12:D48,"&lt;&gt;F")+SUMIFS(XXX_III!O12:O48,XXX_III!C12:C48,"=D",XXX_III!E12:E48,"&lt;&gt;0",XXX_III!D12:D48,"&lt;&gt;F")))</f>
        <v>0</v>
      </c>
      <c r="D77" s="310"/>
      <c r="E77" s="311"/>
      <c r="F77" s="312"/>
      <c r="G77" s="278"/>
      <c r="H77" s="279"/>
    </row>
    <row r="78" spans="1:9" hidden="1" x14ac:dyDescent="0.25">
      <c r="A78" s="274" t="s">
        <v>19</v>
      </c>
      <c r="B78" s="274" t="str">
        <f>IF((XXX_III!C12="S")*(XXX_III!E12&lt;&gt;0),XXX_III!B12&amp;", ","")&amp;IF((XXX_III!C13="S")*(XXX_III!E13&lt;&gt;0),XXX_III!B13&amp;", ","")&amp;IF((XXX_III!C14="S")*(XXX_III!E14&lt;&gt;0),XXX_III!B14&amp;", ","")&amp;IF((XXX_III!C15="S")*(XXX_III!E15&lt;&gt;0),XXX_III!B15&amp;", ","")&amp;IF((XXX_III!C16="S")*(XXX_III!E16&lt;&gt;0),XXX_III!B16&amp;", ","")&amp;IF((XXX_III!C17="S")*(XXX_III!E17&lt;&gt;0),XXX_III!B17&amp;", ","")&amp;IF((XXX_III!C18="S")*(XXX_III!E18&lt;&gt;0),XXX_III!B18&amp;", ","")&amp;IF((XXX_III!C19="S")*(XXX_III!E19&lt;&gt;0),XXX_III!B19&amp;", ","")&amp;IF((XXX_III!C20="S")*(XXX_III!E20&lt;&gt;0),XXX_III!B20&amp;", ","")&amp;IF((XXX_III!C21="S")*(XXX_III!E21&lt;&gt;0),XXX_III!B21&amp;", ","")&amp;IF((XXX_III!C22="S")*(XXX_III!E22&lt;&gt;0),XXX_III!B22&amp;", ","")&amp;IF((XXX_III!C23="S")*(XXX_III!E23&lt;&gt;0),XXX_III!B23&amp;", ","")&amp;IF((XXX_III!C24="S")*(XXX_III!E24&lt;&gt;0),XXX_III!B24&amp;", ","")&amp;IF((XXX_III!C25="S")*(XXX_III!E25&lt;&gt;0),XXX_III!B25&amp;", ","")&amp;IF((XXX_III!C26="S")*(XXX_III!E26&lt;&gt;0),XXX_III!B26&amp;", ","")&amp;IF((XXX_III!C27="S")*(XXX_III!E27&lt;&gt;0),XXX_III!B27&amp;", ","")&amp;IF((XXX_III!C28="S")*(XXX_III!E28&lt;&gt;0),XXX_III!B28&amp;", ","")&amp;IF((XXX_III!C29="S")*(XXX_III!E29&lt;&gt;0),XXX_III!B29&amp;", ","")&amp;IF((XXX_III!C30="S")*(XXX_III!E30&lt;&gt;0),XXX_III!B30&amp;", ","")&amp;IF((XXX_III!C31="S")*(XXX_III!E31&lt;&gt;0),XXX_III!B31&amp;", ","")&amp;IF((XXX_III!C32="S")*(XXX_III!E32&lt;&gt;0),XXX_III!B32&amp;", ","")&amp;IF((XXX_III!C33="S")*(XXX_III!E33&lt;&gt;0),XXX_III!B33&amp;", ","")&amp;IF((XXX_III!C34="S")*(XXX_III!E34&lt;&gt;0),XXX_III!B34&amp;", ","")&amp;IF((XXX_III!C35="S")*(XXX_III!E35&lt;&gt;0),XXX_III!B35&amp;", ","")&amp;IF((XXX_III!C36="S")*(XXX_III!E36&lt;&gt;0),XXX_III!B36&amp;", ","")&amp;IF((XXX_III!C37="S")*(XXX_III!E37&lt;&gt;0),XXX_III!B37&amp;", ","")&amp;IF((XXX_III!C38="S")*(XXX_III!E38&lt;&gt;0),XXX_III!B38&amp;", ","")&amp;IF((XXX_III!C39="S")*(XXX_III!E39&lt;&gt;0),XXX_III!B39&amp;", ","")&amp;IF((XXX_III!C40="S")*(XXX_III!E40&lt;&gt;0),XXX_III!B40&amp;", ","")&amp;IF((XXX_III!C41="S")*(XXX_III!E41&lt;&gt;0),XXX_III!B41&amp;", ","")&amp;IF((XXX_III!C42="S")*(XXX_III!E42&lt;&gt;0),XXX_III!B42&amp;", ","")&amp;IF((XXX_III!C43="S")*(XXX_III!E43&lt;&gt;0),XXX_III!B47&amp;", ","")&amp;IF((XXX_III!C44="S")*(XXX_III!E44&lt;&gt;0),XXX_III!B44&amp;", ","")&amp;IF((XXX_III!C45="S")*(XXX_III!E45&lt;&gt;0),XXX_III!B45&amp;", ","")&amp;IF((XXX_III!C46="S")*(XXX_III!E46&lt;&gt;0),XXX_III!B46&amp;", ","")&amp;IF((XXX_III!C47="S")*(XXX_III!E47&lt;&gt;0),XXX_III!B47&amp;", ","")&amp;IF((XXX_III!C48="S")*(XXX_III!E48&lt;&gt;0),XXX_III!B48&amp;", ","")</f>
        <v/>
      </c>
      <c r="C78" s="275">
        <f>IF(XXX_III!F7&lt;&gt;0,XXX_III!F7*(SUMIFS(XXX_III!F12:F48,XXX_III!C12:C48,"=S",XXX_III!E12:E48,"&lt;&gt;0",XXX_III!D12:D48,"&lt;&gt;F")+SUMIFS(XXX_III!G12:G48,XXX_III!C12:C48,"=S",XXX_III!E12:E48,"&lt;&gt;0",XXX_III!D12:D48,"&lt;&gt;F")+SUMIFS(XXX_III!H12:H48,XXX_III!C12:C48,"=S",XXX_III!E12:E48,"&lt;&gt;0",XXX_III!D12:D48,"&lt;&gt;F")+SUMIFS(XXX_III!I12:I48,XXX_III!C12:C48,"=S",XXX_III!E12:E48,"&lt;&gt;0",XXX_III!D12:D48,"&lt;&gt;F")),14*(SUMIFS(XXX_III!F12:F48,XXX_III!C12:C48,"=S",XXX_III!E12:E48,"&lt;&gt;0",XXX_III!D12:D48,"&lt;&gt;F")+SUMIFS(XXX_III!G12:G48,XXX_III!C12:C48,"=S",XXX_III!E12:E48,"&lt;&gt;0",XXX_III!D12:D48,"&lt;&gt;F")+SUMIFS(XXX_III!H12:H48,XXX_III!C12:C48,"=S",XXX_III!E12:E48,"&lt;&gt;0",XXX_III!D12:D48,"&lt;&gt;F")+SUMIFS(XXX_III!I12:I48,XXX_III!C12:C48,"=S",XXX_III!E12:E48,"&lt;&gt;0",XXX_III!D12:D48,"&lt;&gt;F")))+IF(XXX_III!L7&lt;&gt;0,XXX_III!L7*(SUMIFS(XXX_III!L12:L48,XXX_III!C12:C48,"=S",XXX_III!E12:E48,"&lt;&gt;0",XXX_III!D12:D48,"&lt;&gt;F")+SUMIFS(XXX_III!M12:M48,XXX_III!C12:C48,"=S",XXX_III!E12:E48,"&lt;&gt;0",XXX_III!D12:D48,"&lt;&gt;F")+SUMIFS(XXX_III!N12:N48,XXX_III!C12:C48,"=S",XXX_III!E12:E48,"&lt;&gt;0",XXX_III!D12:D48,"&lt;&gt;F")+SUMIFS(XXX_III!O12:O48,XXX_III!C12:C48,"=S",XXX_III!E12:E48,"&lt;&gt;0",XXX_III!D12:D48,"&lt;&gt;F")),14*(SUMIFS(XXX_III!L12:L48,XXX_III!C12:C48,"=S",XXX_III!E12:E48,"&lt;&gt;0",XXX_III!D12:D48,"&lt;&gt;F")+SUMIFS(XXX_III!M12:M48,XXX_III!C12:C48,"=S",XXX_III!E12:E48,"&lt;&gt;0",XXX_III!D12:D48,"&lt;&gt;F")+SUMIFS(XXX_III!N12:N48,XXX_III!C12:C48,"=S",XXX_III!E12:E48,"&lt;&gt;0",XXX_III!D12:D48,"&lt;&gt;F")+SUMIFS(XXX_III!O12:O48,XXX_III!C12:C48,"=S",XXX_III!E12:E48,"&lt;&gt;0",XXX_III!D12:D48,"&lt;&gt;F")))</f>
        <v>0</v>
      </c>
      <c r="D78" s="310"/>
      <c r="E78" s="311"/>
      <c r="F78" s="312"/>
      <c r="G78" s="278"/>
      <c r="H78" s="279"/>
      <c r="I78" s="281"/>
    </row>
    <row r="79" spans="1:9" ht="15.75" hidden="1" thickBot="1" x14ac:dyDescent="0.3">
      <c r="A79" s="284" t="s">
        <v>20</v>
      </c>
      <c r="B79" s="284" t="str">
        <f>IF((XXX_III!C12="C")*(XXX_III!E12&lt;&gt;0),XXX_III!B12&amp;", ","")&amp;IF((XXX_III!C13="C")*(XXX_III!E13&lt;&gt;0),XXX_III!B13&amp;", ","")&amp;IF((XXX_III!C14="C")*(XXX_III!E14&lt;&gt;0),XXX_III!B14&amp;", ","")&amp;IF((XXX_III!C15="C")*(XXX_III!E15&lt;&gt;0),XXX_III!B15&amp;", ","")&amp;IF((XXX_III!C16="C")*(XXX_III!E16&lt;&gt;0),XXX_III!B16&amp;", ","")&amp;IF((XXX_III!C17="C")*(XXX_III!E17&lt;&gt;0),XXX_III!B17&amp;", ","")&amp;IF((XXX_III!C18="C")*(XXX_III!E18&lt;&gt;0),XXX_III!B18&amp;", ","")&amp;IF((XXX_III!C19="C")*(XXX_III!E19&lt;&gt;0),XXX_III!B19&amp;", ","")&amp;IF((XXX_III!C20="C")*(XXX_III!E20&lt;&gt;0),XXX_III!B20&amp;", ","")&amp;IF((XXX_III!C21="C")*(XXX_III!E21&lt;&gt;0),XXX_III!B21&amp;", ","")&amp;IF((XXX_III!C22="C")*(XXX_III!E22&lt;&gt;0),XXX_III!B22&amp;", ","")&amp;IF((XXX_III!C23="C")*(XXX_III!E23&lt;&gt;0),XXX_III!B23&amp;", ","")&amp;IF((XXX_III!C24="C")*(XXX_III!E24&lt;&gt;0),XXX_III!B24&amp;", ","")&amp;IF((XXX_III!C25="C")*(XXX_III!E25&lt;&gt;0),XXX_III!B25&amp;", ","")&amp;IF((XXX_III!C26="C")*(XXX_III!E26&lt;&gt;0),XXX_III!B26&amp;", ","")&amp;IF((XXX_III!C27="C")*(XXX_III!E27&lt;&gt;0),XXX_III!B27&amp;", ","")&amp;IF((XXX_III!C28="C")*(XXX_III!E28&lt;&gt;0),XXX_III!B28&amp;", ","")&amp;IF((XXX_III!C29="C")*(XXX_III!E29&lt;&gt;0),XXX_III!B29&amp;", ","")&amp;IF((XXX_III!C30="C")*(XXX_III!E30&lt;&gt;0),XXX_III!B30&amp;", ","")&amp;IF((XXX_III!C31="C")*(XXX_III!E31&lt;&gt;0),XXX_III!B31&amp;", ","")&amp;IF((XXX_III!C32="C")*(XXX_III!E32&lt;&gt;0),XXX_III!B32&amp;", ","")&amp;IF((XXX_III!C33="C")*(XXX_III!E33&lt;&gt;0),XXX_III!B33&amp;", ","")&amp;IF((XXX_III!C34="C")*(XXX_III!E34&lt;&gt;0),XXX_III!B34&amp;", ","")&amp;IF((XXX_III!C35="C")*(XXX_III!E35&lt;&gt;0),XXX_III!B35&amp;", ","")&amp;IF((XXX_III!C36="C")*(XXX_III!E36&lt;&gt;0),XXX_III!B36&amp;", ","")&amp;IF((XXX_III!C37="C")*(XXX_III!E37&lt;&gt;0),XXX_III!B37&amp;", ","")&amp;IF((XXX_III!C38="C")*(XXX_III!E38&lt;&gt;0),XXX_III!B38&amp;", ","")&amp;IF((XXX_III!C39="C")*(XXX_III!E39&lt;&gt;0),XXX_III!B39&amp;", ","")&amp;IF((XXX_III!C40="C")*(XXX_III!E40&lt;&gt;0),XXX_III!B40&amp;", ","")&amp;IF((XXX_III!C41="C")*(XXX_III!E41&lt;&gt;0),XXX_III!B41&amp;", ","")&amp;IF((XXX_III!C42="C")*(XXX_III!E42&lt;&gt;0),XXX_III!B42&amp;", ","")&amp;IF((XXX_III!C43="C")*(XXX_III!E43&lt;&gt;0),XXX_III!B47&amp;", ","")&amp;IF((XXX_III!C44="C")*(XXX_III!E44&lt;&gt;0),XXX_III!B44&amp;", ","")&amp;IF((XXX_III!C45="C")*(XXX_III!E45&lt;&gt;0),XXX_III!B45&amp;", ","")&amp;IF((XXX_III!C46="C")*(XXX_III!E46&lt;&gt;0),XXX_III!B46&amp;", ","")&amp;IF((XXX_III!C47="C")*(XXX_III!E47&lt;&gt;0),XXX_III!B47&amp;", ","")&amp;IF((XXX_III!C48="C")*(XXX_III!E48&lt;&gt;0),XXX_III!B48&amp;", ","")</f>
        <v/>
      </c>
      <c r="C79" s="285">
        <f>IF(XXX_III!F7&lt;&gt;0,XXX_III!F7*(SUMIFS(XXX_III!F12:F48,XXX_III!C12:C48,"=C",XXX_III!E12:E48,"&lt;&gt;0",XXX_III!D12:D48,"&lt;&gt;F")+SUMIFS(XXX_III!G12:G48,XXX_III!C12:C48,"=C",XXX_III!E12:E48,"&lt;&gt;0",XXX_III!D12:D48,"&lt;&gt;F")+SUMIFS(XXX_III!H12:H48,XXX_III!C12:C48,"=C",XXX_III!E12:E48,"&lt;&gt;0",XXX_III!D12:D48,"&lt;&gt;F")+SUMIFS(XXX_III!I12:I48,XXX_III!C12:C48,"=C",XXX_III!E12:E48,"&lt;&gt;0",XXX_III!D12:D48,"&lt;&gt;F")),14*(SUMIFS(XXX_III!F12:F48,XXX_III!C12:C48,"=C",XXX_III!E12:E48,"&lt;&gt;0",XXX_III!D12:D48,"&lt;&gt;F")+SUMIFS(XXX_III!G12:G48,XXX_III!C12:C48,"=C",XXX_III!E12:E48,"&lt;&gt;0",XXX_III!D12:D48,"&lt;&gt;F")+SUMIFS(XXX_III!H12:H48,XXX_III!C12:C48,"=C",XXX_III!E12:E48,"&lt;&gt;0",XXX_III!D12:D48,"&lt;&gt;F")+SUMIFS(XXX_III!I12:I48,XXX_III!C12:C48,"=C",XXX_III!E12:E48,"&lt;&gt;0",XXX_III!D12:D48,"&lt;&gt;F")))+IF(XXX_III!L7&lt;&gt;0,XXX_III!L7*(SUMIFS(XXX_III!L12:L48,XXX_III!C12:C48,"=C",XXX_III!E12:E48,"&lt;&gt;0",XXX_III!D12:D48,"&lt;&gt;F")+SUMIFS(XXX_III!M12:M48,XXX_III!C12:C48,"=C",XXX_III!E12:E48,"&lt;&gt;0",XXX_III!D12:D48,"&lt;&gt;F")+SUMIFS(XXX_III!N12:N48,XXX_III!C12:C48,"=C",XXX_III!E12:E48,"&lt;&gt;0",XXX_III!D12:D48,"&lt;&gt;F")+SUMIFS(XXX_III!O12:O48,XXX_III!C12:C48,"=C",XXX_III!E12:E48,"&lt;&gt;0",XXX_III!D12:D48,"&lt;&gt;F")),14*(SUMIFS(XXX_III!L12:L48,XXX_III!C12:C48,"=C",XXX_III!E12:E48,"&lt;&gt;0",XXX_III!D12:D48,"&lt;&gt;F")+SUMIFS(XXX_III!M12:M48,XXX_III!C12:C48,"=C",XXX_III!E12:E48,"&lt;&gt;0",XXX_III!D12:D48,"&lt;&gt;F")+SUMIFS(XXX_III!N12:N48,XXX_III!C12:C48,"=C",XXX_III!E12:E48,"&lt;&gt;0",XXX_III!D12:D48,"&lt;&gt;F")+SUMIFS(XXX_III!O12:O48,XXX_III!C12:C48,"=C",XXX_III!E12:E48,"&lt;&gt;0",XXX_III!D12:D48,"&lt;&gt;F")))</f>
        <v>0</v>
      </c>
      <c r="D79" s="313"/>
      <c r="E79" s="314"/>
      <c r="F79" s="315"/>
      <c r="G79" s="288"/>
      <c r="H79" s="289"/>
    </row>
    <row r="80" spans="1:9" hidden="1" x14ac:dyDescent="0.25">
      <c r="A80" s="283"/>
      <c r="B80" s="316"/>
    </row>
    <row r="81" spans="1:9" hidden="1" x14ac:dyDescent="0.25"/>
    <row r="82" spans="1:9" ht="15.75" hidden="1" thickBot="1" x14ac:dyDescent="0.3">
      <c r="A82" s="295" t="s">
        <v>22</v>
      </c>
      <c r="D82" s="260"/>
      <c r="E82" s="260"/>
      <c r="F82" s="260"/>
      <c r="G82" s="260"/>
      <c r="H82" s="260"/>
    </row>
    <row r="83" spans="1:9" ht="15.75" hidden="1" thickBot="1" x14ac:dyDescent="0.3">
      <c r="A83" s="261" t="s">
        <v>17</v>
      </c>
      <c r="B83" s="261" t="s">
        <v>16</v>
      </c>
      <c r="C83" s="261" t="s">
        <v>29</v>
      </c>
      <c r="D83" s="261" t="s">
        <v>15</v>
      </c>
      <c r="E83" s="391" t="s">
        <v>31</v>
      </c>
      <c r="F83" s="392"/>
      <c r="G83" s="393" t="s">
        <v>30</v>
      </c>
      <c r="H83" s="394"/>
    </row>
    <row r="84" spans="1:9" hidden="1" x14ac:dyDescent="0.25">
      <c r="A84" s="266" t="s">
        <v>23</v>
      </c>
      <c r="B84" s="266" t="str">
        <f>IF((XXX_III!D12="OB")*(XXX_III!E12&lt;&gt;0),XXX_III!B12&amp;", ","")&amp;IF((XXX_III!D13="OB")*(XXX_III!E13&lt;&gt;0),XXX_III!B13&amp;", ","")&amp;IF((XXX_III!D14="OB")*(XXX_III!E14&lt;&gt;0),XXX_III!B14&amp;", ","")&amp;IF((XXX_III!D15="OB")*(XXX_III!E15&lt;&gt;0),XXX_III!B15&amp;", ","")&amp;IF((XXX_III!D16="OB")*(XXX_III!E16&lt;&gt;0),XXX_III!B16&amp;", ","")&amp;IF((XXX_III!D17="OB")*(XXX_III!E17&lt;&gt;0),XXX_III!B17&amp;", ","")&amp;IF((XXX_III!D18="OB")*(XXX_III!E18&lt;&gt;0),XXX_III!B18&amp;", ","")&amp;IF((XXX_III!D19="OB")*(XXX_III!E19&lt;&gt;0),XXX_III!B19&amp;", ","")&amp;IF((XXX_III!D20="OB")*(XXX_III!E20&lt;&gt;0),XXX_III!B20&amp;", ","")&amp;IF((XXX_III!D21="OB")*(XXX_III!E21&lt;&gt;0),XXX_III!B21&amp;", ","")&amp;IF((XXX_III!D22="OB")*(XXX_III!E22&lt;&gt;0),XXX_III!B22&amp;", ","")&amp;IF((XXX_III!D23="OB")*(XXX_III!E23&lt;&gt;0),XXX_III!B23&amp;", ","")&amp;IF((XXX_III!D24="OB")*(XXX_III!E24&lt;&gt;0),XXX_III!B24&amp;", ","")&amp;IF((XXX_III!D25="OB")*(XXX_III!E25&lt;&gt;0),XXX_III!B25&amp;", ","")&amp;IF((XXX_III!D26="OB")*(XXX_III!E26&lt;&gt;0),XXX_III!B26&amp;", ","")&amp;IF((XXX_III!D27="OB")*(XXX_III!E27&lt;&gt;0),XXX_III!B27&amp;", ","")&amp;IF((XXX_III!D28="OB")*(XXX_III!E28&lt;&gt;0),XXX_III!B28&amp;", ","")&amp;IF((XXX_III!D29="OB")*(XXX_III!E29&lt;&gt;0),XXX_III!B29&amp;", ","")&amp;IF((XXX_III!D30="OB")*(XXX_III!E30&lt;&gt;0),XXX_III!B30&amp;", ","")&amp;IF((XXX_III!D31="OB")*(XXX_III!E31&lt;&gt;0),XXX_III!B31&amp;", ","")&amp;IF((XXX_III!D32="OB")*(XXX_III!E32&lt;&gt;0),XXX_III!B32&amp;", ","")&amp;IF((XXX_III!D33="OB")*(XXX_III!E33&lt;&gt;0),XXX_III!B33&amp;", ","")&amp;IF((XXX_III!D34="OB")*(XXX_III!E34&lt;&gt;0),XXX_III!B34&amp;", ","")&amp;IF((XXX_III!D35="OB")*(XXX_III!E35&lt;&gt;0),XXX_III!B35&amp;", ","")&amp;IF((XXX_III!D36="OB")*(XXX_III!E36&lt;&gt;0),XXX_III!B36&amp;", ","")&amp;IF((XXX_III!D37="OB")*(XXX_III!E37&lt;&gt;0),XXX_III!B37&amp;", ","")&amp;IF((XXX_III!D38="OB")*(XXX_III!E38&lt;&gt;0),XXX_III!B38&amp;", ","")&amp;IF((XXX_III!D39="OB")*(XXX_III!E39&lt;&gt;0),XXX_III!B39&amp;", ","")&amp;IF((XXX_III!D40="OB")*(XXX_III!E40&lt;&gt;0),XXX_III!B40&amp;", ","")&amp;IF((XXX_III!D41="OB")*(XXX_III!E41&lt;&gt;0),XXX_III!B41&amp;", ","")&amp;IF((XXX_III!D42="OB")*(XXX_III!E42&lt;&gt;0),XXX_III!B42&amp;", ","")&amp;IF((XXX_III!D43="OB")*(XXX_III!E43&lt;&gt;0),XXX_III!B43&amp;", ","")&amp;IF((XXX_III!D44="OB")*(XXX_III!E44&lt;&gt;0),XXX_III!B44&amp;", ","")&amp;IF((XXX_III!D45="OB")*(XXX_III!E45&lt;&gt;0),XXX_III!B45&amp;", ","")&amp;IF((XXX_III!D46="OB")*(XXX_III!E46&lt;&gt;0),XXX_III!B46&amp;", ","")&amp;IF((XXX_III!D47="OB")*(XXX_III!E47&lt;&gt;0),XXX_III!B47&amp;", ","")&amp;IF((XXX_III!D48="OB")*(XXX_III!E48&lt;&gt;0),XXX_III!B48&amp;", ","")</f>
        <v/>
      </c>
      <c r="C84" s="318">
        <f>IF(XXX_III!F7&lt;&gt;0,XXX_III!F7*(SUMIFS(XXX_III!F12:F48,XXX_III!D12:D48,"=OB",XXX_III!E12:E48,"&lt;&gt;0")+SUMIFS(XXX_III!G12:G48,XXX_III!D12:D48,"=OB",XXX_III!E12:E48,"&lt;&gt;0")+SUMIFS(XXX_III!H12:H48,XXX_III!D12:D48,"=OB",XXX_III!E12:E48,"&lt;&gt;0")+SUMIFS(XXX_III!I12:I48,XXX_III!D12:D48,"=OB",XXX_III!E12:E48,"&lt;&gt;0")),14*(SUMIFS(XXX_III!F12:F48,XXX_III!D12:D48,"=OB",XXX_III!E12:E48,"&lt;&gt;0")+SUMIFS(XXX_III!G12:G48,XXX_III!D12:D48,"=OB",XXX_III!E12:E48,"&lt;&gt;0")+SUMIFS(XXX_III!H12:H48,XXX_III!D12:D48,"=OB",XXX_III!E12:E48,"&lt;&gt;0")+SUMIFS(XXX_III!I12:I48,XXX_III!D12:D48,"=OB",XXX_III!E12:E48,"&lt;&gt;0")))+IF(XXX_III!L7&lt;&gt;0,XXX_III!L7*(SUMIFS(XXX_III!L12:L48,XXX_III!D12:D48,"=OB",XXX_III!E12:E48,"&lt;&gt;0")+SUMIFS(XXX_III!M12:M48,XXX_III!D12:D48,"=OB",XXX_III!E12:E48,"&lt;&gt;0")+SUMIFS(XXX_III!N12:N48,XXX_III!D12:D48,"=OB",XXX_III!E12:E48,"&lt;&gt;0")+SUMIFS(XXX_III!O12:O48,XXX_III!D12:D48,"=OB",XXX_III!E12:E48,"&lt;&gt;0")),14*(SUMIFS(XXX_III!L12:L48,XXX_III!D12:D48,"=OB",XXX_III!E12:E48,"&lt;&gt;0")+SUMIFS(XXX_III!M12:M48,XXX_III!D12:D48,"=OB",XXX_III!E12:E48,"&lt;&gt;0")+SUMIFS(XXX_III!N12:N48,XXX_III!D12:D48,"=OB",XXX_III!E12:E48,"&lt;&gt;0")+SUMIFS(XXX_III!O12:O48,XXX_III!D12:D48,"=OB",XXX_III!E12:E48,"&lt;&gt;0")))</f>
        <v>0</v>
      </c>
      <c r="D84" s="306"/>
      <c r="E84" s="307"/>
      <c r="F84" s="308"/>
      <c r="G84" s="270"/>
      <c r="H84" s="271"/>
      <c r="I84" s="281"/>
    </row>
    <row r="85" spans="1:9" hidden="1" x14ac:dyDescent="0.25">
      <c r="A85" s="274" t="s">
        <v>24</v>
      </c>
      <c r="B85" s="274" t="str">
        <f>IF((XXX_III!D12="OP")*(XXX_III!E12&lt;&gt;0),XXX_III!B12&amp;", ","")&amp;IF((XXX_III!D13="OP")*(XXX_III!E13&lt;&gt;0),XXX_III!B13&amp;", ","")&amp;IF((XXX_III!D14="OP")*(XXX_III!E14&lt;&gt;0),XXX_III!B14&amp;", ","")&amp;IF((XXX_III!D15="OP")*(XXX_III!E15&lt;&gt;0),XXX_III!B15&amp;", ","")&amp;IF((XXX_III!D16="OP")*(XXX_III!E16&lt;&gt;0),XXX_III!B16&amp;", ","")&amp;IF((XXX_III!D17="OP")*(XXX_III!E17&lt;&gt;0),XXX_III!B17&amp;", ","")&amp;IF((XXX_III!D18="OP")*(XXX_III!E18&lt;&gt;0),XXX_III!B18&amp;", ","")&amp;IF((XXX_III!D19="OP")*(XXX_III!E19&lt;&gt;0),XXX_III!B19&amp;", ","")&amp;IF((XXX_III!D20="OP")*(XXX_III!E20&lt;&gt;0),XXX_III!B20&amp;", ","")&amp;IF((XXX_III!D21="OP")*(XXX_III!E21&lt;&gt;0),XXX_III!B21&amp;", ","")&amp;IF((XXX_III!D22="OP")*(XXX_III!E22&lt;&gt;0),XXX_III!B22&amp;", ","")&amp;IF((XXX_III!D23="OP")*(XXX_III!E23&lt;&gt;0),XXX_III!B23&amp;", ","")&amp;IF((XXX_III!D24="OP")*(XXX_III!E24&lt;&gt;0),XXX_III!B24&amp;", ","")&amp;IF((XXX_III!D25="OP")*(XXX_III!E25&lt;&gt;0),XXX_III!B25&amp;", ","")&amp;IF((XXX_III!D26="OP")*(XXX_III!E26&lt;&gt;0),XXX_III!B26&amp;", ","")&amp;IF((XXX_III!D27="OP")*(XXX_III!E27&lt;&gt;0),XXX_III!B27&amp;", ","")&amp;IF((XXX_III!D28="OP")*(XXX_III!E28&lt;&gt;0),XXX_III!B28&amp;", ","")&amp;IF((XXX_III!D29="OP")*(XXX_III!E29&lt;&gt;0),XXX_III!B29&amp;", ","")&amp;IF((XXX_III!D30="OP")*(XXX_III!E30&lt;&gt;0),XXX_III!B30&amp;", ","")&amp;IF((XXX_III!D31="OP")*(XXX_III!E31&lt;&gt;0),XXX_III!B31&amp;", ","")&amp;IF((XXX_III!D32="OP")*(XXX_III!E32&lt;&gt;0),XXX_III!B32&amp;", ","")&amp;IF((XXX_III!D33="OP")*(XXX_III!E33&lt;&gt;0),XXX_III!B33&amp;", ","")&amp;IF((XXX_III!D34="OP")*(XXX_III!E34&lt;&gt;0),XXX_III!B34&amp;", ","")&amp;IF((XXX_III!D35="OP")*(XXX_III!E35&lt;&gt;0),XXX_III!B35&amp;", ","")&amp;IF((XXX_III!D36="OP")*(XXX_III!E36&lt;&gt;0),XXX_III!B36&amp;", ","")&amp;IF((XXX_III!D37="OP")*(XXX_III!E37&lt;&gt;0),XXX_III!B37&amp;", ","")&amp;IF((XXX_III!D38="OP")*(XXX_III!E38&lt;&gt;0),XXX_III!B38&amp;", ","")&amp;IF((XXX_III!D39="OP")*(XXX_III!E39&lt;&gt;0),XXX_III!B39&amp;", ","")&amp;IF((XXX_III!D40="OP")*(XXX_III!E40&lt;&gt;0),XXX_III!B40&amp;", ","")&amp;IF((XXX_III!D41="OP")*(XXX_III!E41&lt;&gt;0),XXX_III!B41&amp;", ","")&amp;IF((XXX_III!D42="OP")*(XXX_III!E42&lt;&gt;0),XXX_III!B42&amp;", ","")&amp;IF((XXX_III!D43="OP")*(XXX_III!E43&lt;&gt;0),XXX_III!B43&amp;", ","")&amp;IF((XXX_III!D44="OP")*(XXX_III!E44&lt;&gt;0),XXX_III!B44&amp;", ","")&amp;IF((XXX_III!D45="OP")*(XXX_III!E45&lt;&gt;0),XXX_III!B45&amp;", ","")&amp;IF((XXX_III!D46="OP")*(XXX_III!E46&lt;&gt;0),XXX_III!B46&amp;", ","")&amp;IF((XXX_III!D47="OP")*(XXX_III!E47&lt;&gt;0),XXX_III!B47&amp;", ","")&amp;IF((XXX_III!D48="OP")*(XXX_III!E48&lt;&gt;0),XXX_III!B48&amp;", ","")</f>
        <v/>
      </c>
      <c r="C85" s="296">
        <f>IF(XXX_III!F7&lt;&gt;0,XXX_III!F7*(SUMIFS(XXX_III!F12:F48,XXX_III!D12:D48,"=OP",XXX_III!E12:E48,"&lt;&gt;0")+SUMIFS(XXX_III!G12:G48,XXX_III!D12:D48,"=OP",XXX_III!E12:E48,"&lt;&gt;0")+SUMIFS(XXX_III!H12:H48,XXX_III!D12:D48,"=OP",XXX_III!E12:E48,"&lt;&gt;0")+SUMIFS(XXX_III!I12:I48,XXX_III!D12:D48,"=OP",XXX_III!E12:E48,"&lt;&gt;0")),14*(SUMIFS(XXX_III!F12:F48,XXX_III!D12:D48,"=OP",XXX_III!E12:E48,"&lt;&gt;0")+SUMIFS(XXX_III!G12:G48,XXX_III!D12:D48,"=OP",XXX_III!E12:E48,"&lt;&gt;0")+SUMIFS(XXX_III!H12:H48,XXX_III!D12:D48,"=OP",XXX_III!E12:E48,"&lt;&gt;0")+SUMIFS(XXX_III!I12:I48,XXX_III!D12:D48,"=OP",XXX_III!E12:E48,"&lt;&gt;0")))+IF(XXX_III!L7&lt;&gt;0,XXX_III!L7*(SUMIFS(XXX_III!L12:L48,XXX_III!D12:D48,"=OP",XXX_III!E12:E48,"&lt;&gt;0")+SUMIFS(XXX_III!M12:M48,XXX_III!D12:D48,"=OP",XXX_III!E12:E48,"&lt;&gt;0")+SUMIFS(XXX_III!N12:N48,XXX_III!D12:D48,"=OP",XXX_III!E12:E48,"&lt;&gt;0")+SUMIFS(XXX_III!O12:O48,XXX_III!D12:D48,"=OP",XXX_III!E12:E48,"&lt;&gt;0")),14*(SUMIFS(XXX_III!L12:L48,XXX_III!D12:D48,"=OP",XXX_III!E12:E48,"&lt;&gt;0")+SUMIFS(XXX_III!M12:M48,XXX_III!D12:D48,"=OP",XXX_III!E12:E48,"&lt;&gt;0")+SUMIFS(XXX_III!N12:N48,XXX_III!D12:D48,"=OP",XXX_III!E12:E48,"&lt;&gt;0")+SUMIFS(XXX_III!O12:O48,XXX_III!D12:D48,"=OP",XXX_III!E12:E48,"&lt;&gt;0")))</f>
        <v>0</v>
      </c>
      <c r="D85" s="297"/>
      <c r="E85" s="311"/>
      <c r="F85" s="312"/>
      <c r="G85" s="278"/>
      <c r="H85" s="279"/>
    </row>
    <row r="86" spans="1:9" ht="15.75" hidden="1" thickBot="1" x14ac:dyDescent="0.3">
      <c r="A86" s="284" t="s">
        <v>25</v>
      </c>
      <c r="B86" s="284" t="str">
        <f>IF((XXX_III!D12="F")*(XXX_III!E12&lt;&gt;0),XXX_III!B12&amp;", ","")&amp;IF((XXX_III!D13="F")*(XXX_III!E13&lt;&gt;0),XXX_III!B13&amp;", ","")&amp;IF((XXX_III!D14="F")*(XXX_III!E14&lt;&gt;0),XXX_III!B14&amp;", ","")&amp;IF((XXX_III!D15="F")*(XXX_III!E15&lt;&gt;0),XXX_III!B15&amp;", ","")&amp;IF((XXX_III!D16="F")*(XXX_III!E16&lt;&gt;0),XXX_III!B16&amp;", ","")&amp;IF((XXX_III!D17="F")*(XXX_III!E17&lt;&gt;0),XXX_III!B17&amp;", ","")&amp;IF((XXX_III!D18="F")*(XXX_III!E18&lt;&gt;0),XXX_III!B18&amp;", ","")&amp;IF((XXX_III!D19="F")*(XXX_III!E19&lt;&gt;0),XXX_III!B19&amp;", ","")&amp;IF((XXX_III!D20="F")*(XXX_III!E20&lt;&gt;0),XXX_III!B20&amp;", ","")&amp;IF((XXX_III!D21="F")*(XXX_III!E21&lt;&gt;0),XXX_III!B21&amp;", ","")&amp;IF((XXX_III!D22="F")*(XXX_III!E22&lt;&gt;0),XXX_III!B22&amp;", ","")&amp;IF((XXX_III!D23="F")*(XXX_III!E23&lt;&gt;0),XXX_III!B23&amp;", ","")&amp;IF((XXX_III!D24="F")*(XXX_III!E24&lt;&gt;0),XXX_III!B24&amp;", ","")&amp;IF((XXX_III!D25="F")*(XXX_III!E25&lt;&gt;0),XXX_III!B25&amp;", ","")&amp;IF((XXX_III!D26="F")*(XXX_III!E26&lt;&gt;0),XXX_III!B26&amp;", ","")&amp;IF((XXX_III!D27="F")*(XXX_III!E27&lt;&gt;0),XXX_III!B27&amp;", ","")&amp;IF((XXX_III!D28="F")*(XXX_III!E28&lt;&gt;0),XXX_III!B28&amp;", ","")&amp;IF((XXX_III!D29="F")*(XXX_III!E29&lt;&gt;0),XXX_III!B29&amp;", ","")&amp;IF((XXX_III!D30="F")*(XXX_III!E30&lt;&gt;0),XXX_III!B30&amp;", ","")&amp;IF((XXX_III!D31="F")*(XXX_III!E31&lt;&gt;0),XXX_III!B31&amp;", ","")&amp;IF((XXX_III!D32="F")*(XXX_III!E32&lt;&gt;0),XXX_III!B32&amp;", ","")&amp;IF((XXX_III!D33="F")*(XXX_III!E33&lt;&gt;0),XXX_III!B33&amp;", ","")&amp;IF((XXX_III!D34="F")*(XXX_III!E34&lt;&gt;0),XXX_III!B34&amp;", ","")&amp;IF((XXX_III!D35="F")*(XXX_III!E35&lt;&gt;0),XXX_III!B35&amp;", ","")&amp;IF((XXX_III!D36="F")*(XXX_III!E36&lt;&gt;0),XXX_III!B36&amp;", ","")&amp;IF((XXX_III!D37="F")*(XXX_III!E37&lt;&gt;0),XXX_III!B37&amp;", ","")&amp;IF((XXX_III!D38="F")*(XXX_III!E38&lt;&gt;0),XXX_III!B38&amp;", ","")&amp;IF((XXX_III!D39="F")*(XXX_III!E39&lt;&gt;0),XXX_III!B39&amp;", ","")&amp;IF((XXX_III!D40="F")*(XXX_III!E40&lt;&gt;0),XXX_III!B40&amp;", ","")&amp;IF((XXX_III!D41="F")*(XXX_III!E41&lt;&gt;0),XXX_III!B41&amp;", ","")&amp;IF((XXX_III!D42="F")*(XXX_III!E42&lt;&gt;0),XXX_III!B42&amp;", ","")&amp;IF((XXX_III!D43="F")*(XXX_III!E43&lt;&gt;0),XXX_III!B43&amp;", ","")&amp;IF((XXX_III!D44="F")*(XXX_III!E44&lt;&gt;0),XXX_III!B44&amp;", ","")&amp;IF((XXX_III!D45="F")*(XXX_III!E45&lt;&gt;0),XXX_III!B45&amp;", ","")&amp;IF((XXX_III!D46="F")*(XXX_III!E46&lt;&gt;0),XXX_III!B46&amp;", ","")&amp;IF((XXX_III!D47="F")*(XXX_III!E47&lt;&gt;0),XXX_III!B47&amp;", ","")&amp;IF((XXX_III!D48="F")*(XXX_III!E48&lt;&gt;0),XXX_III!B48&amp;", ","")</f>
        <v/>
      </c>
      <c r="C86" s="319">
        <f>IF(XXX_III!F7&lt;&gt;0,XXX_III!F7*(SUMIFS(XXX_III!F12:F48,XXX_III!D12:D48,"=F",XXX_III!E12:E48,"&gt;=0")+SUMIFS(XXX_III!G12:G48,XXX_III!D12:D48,"=F",XXX_III!E12:E48,"&gt;=0")+SUMIFS(XXX_III!H12:H48,XXX_III!D12:D48,"=F",XXX_III!E12:E48,"&gt;=0")+SUMIFS(XXX_III!I12:I48,XXX_III!D12:D48,"=F",XXX_III!E12:E48,"&gt;=0")),14*(SUMIFS(XXX_III!F12:F48,XXX_III!D12:D48,"=F",XXX_III!E12:E48,"&gt;=0")+SUMIFS(XXX_III!G12:G48,XXX_III!D12:D48,"=F",XXX_III!E12:E48,"&gt;=0")+SUMIFS(XXX_III!H12:H48,XXX_III!D12:D48,"=F",XXX_III!E12:E48,"&gt;=0")+SUMIFS(XXX_III!I12:I48,XXX_III!D12:D48,"=F",XXX_III!E12:E48,"&gt;=0")))+IF(XXX_III!L7&lt;&gt;0,XXX_III!L7*(SUMIFS(XXX_III!L12:L48,XXX_III!D12:D48,"=F",XXX_III!E12:E48,"&gt;=0")+SUMIFS(XXX_III!M12:M48,XXX_III!D12:D48,"=F",XXX_III!E12:E48,"&gt;=0")+SUMIFS(XXX_III!N12:N48,XXX_III!D12:D48,"=F",XXX_III!E12:E48,"&gt;=0")+SUMIFS(XXX_III!O12:O48,XXX_III!D12:D48,"=F",XXX_III!E12:E48,"&gt;=0")),14*(SUMIFS(XXX_III!L12:L48,XXX_III!D12:D48,"=F",XXX_III!E12:E48,"&gt;=0")+SUMIFS(XXX_III!M12:M48,XXX_III!D12:D48,"=F",XXX_III!E12:E48,"&gt;=0")+SUMIFS(XXX_III!N12:N48,XXX_III!D12:D48,"=F",XXX_III!E12:E48,"&gt;=0")+SUMIFS(XXX_III!O12:O48,XXX_III!D12:D48,"=F",XXX_III!E12:E48,"&gt;=0")))</f>
        <v>0</v>
      </c>
      <c r="D86" s="320"/>
      <c r="E86" s="314"/>
      <c r="F86" s="315"/>
      <c r="G86" s="321"/>
      <c r="H86" s="322"/>
    </row>
    <row r="87" spans="1:9" hidden="1" x14ac:dyDescent="0.25"/>
    <row r="88" spans="1:9" hidden="1" x14ac:dyDescent="0.25"/>
    <row r="89" spans="1:9" hidden="1" x14ac:dyDescent="0.25">
      <c r="B89" s="302" t="s">
        <v>36</v>
      </c>
    </row>
    <row r="90" spans="1:9" ht="30" hidden="1" x14ac:dyDescent="0.25">
      <c r="C90" s="257"/>
      <c r="D90" s="257"/>
      <c r="E90" s="257"/>
      <c r="F90" s="303" t="s">
        <v>32</v>
      </c>
      <c r="G90" s="304"/>
      <c r="H90" s="305"/>
    </row>
    <row r="91" spans="1:9" hidden="1" x14ac:dyDescent="0.25">
      <c r="A91" s="295" t="s">
        <v>21</v>
      </c>
      <c r="D91" s="260"/>
      <c r="E91" s="260"/>
      <c r="F91" s="260"/>
      <c r="G91" s="257"/>
      <c r="H91" s="257"/>
    </row>
    <row r="92" spans="1:9" ht="15.75" hidden="1" thickBot="1" x14ac:dyDescent="0.3">
      <c r="D92" s="260"/>
      <c r="E92" s="260"/>
      <c r="F92" s="260"/>
      <c r="G92" s="260"/>
      <c r="H92" s="260"/>
    </row>
    <row r="93" spans="1:9" ht="15.75" hidden="1" thickBot="1" x14ac:dyDescent="0.3">
      <c r="A93" s="261" t="s">
        <v>17</v>
      </c>
      <c r="B93" s="261" t="s">
        <v>16</v>
      </c>
      <c r="C93" s="261" t="s">
        <v>29</v>
      </c>
      <c r="D93" s="261" t="s">
        <v>15</v>
      </c>
      <c r="E93" s="391" t="s">
        <v>31</v>
      </c>
      <c r="F93" s="392"/>
      <c r="G93" s="393" t="s">
        <v>30</v>
      </c>
      <c r="H93" s="394"/>
    </row>
    <row r="94" spans="1:9" hidden="1" x14ac:dyDescent="0.25">
      <c r="A94" s="266" t="s">
        <v>28</v>
      </c>
      <c r="B94" s="266" t="str">
        <f>IF((XXX_IV!C12="FD")*(XXX_IV!E12&lt;&gt;0),XXX_IV!B12&amp;", ","")&amp;IF((XXX_IV!C13="FD")*(XXX_IV!E13&lt;&gt;0),XXX_IV!B13&amp;", ","")&amp;IF((XXX_IV!C14="FD")*(XXX_IV!E14&lt;&gt;0),XXX_IV!B14&amp;", ","")&amp;IF((XXX_IV!C15="FD")*(XXX_IV!E15&lt;&gt;0),XXX_IV!B15&amp;", ","")&amp;IF((XXX_IV!C16="FD")*(XXX_IV!E16&lt;&gt;0),XXX_IV!B16&amp;", ","")&amp;IF((XXX_IV!C17="FD")*(XXX_IV!E17&lt;&gt;0),XXX_IV!B17&amp;", ","")&amp;IF((XXX_IV!C18="FD")*(XXX_IV!E18&lt;&gt;0),XXX_IV!B18&amp;", ","")&amp;IF((XXX_IV!C19="FD")*(XXX_IV!E19&lt;&gt;0),XXX_IV!B19&amp;", ","")&amp;IF((XXX_IV!C20="FD")*(XXX_IV!E20&lt;&gt;0),XXX_IV!B20&amp;", ","")&amp;IF((XXX_IV!C21="FD")*(XXX_IV!E21&lt;&gt;0),XXX_IV!B21&amp;", ","")&amp;IF((XXX_IV!C22="FD")*(XXX_IV!E22&lt;&gt;0),XXX_IV!B22&amp;", ","")&amp;IF((XXX_IV!C23="FD")*(XXX_IV!E23&lt;&gt;0),XXX_IV!B23&amp;", ","")&amp;IF((XXX_IV!C24="FD")*(XXX_IV!E24&lt;&gt;0),XXX_IV!B24&amp;", ","")&amp;IF((XXX_IV!C25="FD")*(XXX_IV!E25&lt;&gt;0),XXX_IV!B25&amp;", ","")&amp;IF((XXX_IV!C26="FD")*(XXX_IV!E26&lt;&gt;0),XXX_IV!B26&amp;", ","")&amp;IF((XXX_IV!C27="FD")*(XXX_IV!E27&lt;&gt;0),XXX_IV!B27&amp;", ","")&amp;IF((XXX_IV!C28="FD")*(XXX_IV!E28&lt;&gt;0),XXX_IV!B28&amp;", ","")&amp;IF((XXX_IV!C29="FD")*(XXX_IV!E29&lt;&gt;0),XXX_IV!B29&amp;", ","")&amp;IF((XXX_IV!C30="FD")*(XXX_IV!E30&lt;&gt;0),XXX_IV!B30&amp;", ","")&amp;IF((XXX_IV!C31="FD")*(XXX_IV!E31&lt;&gt;0),XXX_IV!B31&amp;", ","")&amp;IF((XXX_IV!C32="FD")*(XXX_IV!E32&lt;&gt;0),XXX_IV!B32&amp;", ","")&amp;IF((XXX_IV!C33="FD")*(XXX_IV!E33&lt;&gt;0),XXX_IV!B33&amp;", ","")&amp;IF((XXX_IV!C34="FD")*(XXX_IV!E34&lt;&gt;0),XXX_IV!B34&amp;", ","")&amp;IF((XXX_IV!C35="FD")*(XXX_IV!E35&lt;&gt;0),XXX_IV!B35&amp;", ","")&amp;IF((XXX_IV!C36="FD")*(XXX_IV!E36&lt;&gt;0),XXX_IV!B36&amp;", ","")&amp;IF((XXX_IV!C37="FD")*(XXX_IV!E37&lt;&gt;0),XXX_IV!B37&amp;", ","")&amp;IF((XXX_IV!C38="FD")*(XXX_IV!E38&lt;&gt;0),XXX_IV!B38&amp;", ","")&amp;IF((XXX_IV!C39="FD")*(XXX_IV!E39&lt;&gt;0),XXX_IV!B39&amp;", ","")&amp;IF((XXX_IV!C40="FD")*(XXX_IV!E40&lt;&gt;0),XXX_IV!B40&amp;", ","")&amp;IF((XXX_IV!C41="FD")*(XXX_IV!E41&lt;&gt;0),XXX_IV!B41&amp;", ","")&amp;IF((XXX_IV!C42="FD")*(XXX_IV!E42&lt;&gt;0),XXX_IV!B42&amp;", ","")&amp;IF((XXX_IV!C43="FD")*(XXX_IV!E43&lt;&gt;0),XXX_IV!B47&amp;", ","")&amp;IF((XXX_IV!C44="FD")*(XXX_IV!E44&lt;&gt;0),XXX_IV!B44&amp;", ","")&amp;IF((XXX_IV!C45="FD")*(XXX_IV!E45&lt;&gt;0),XXX_IV!B45&amp;", ","")&amp;IF((XXX_IV!C46="FD")*(XXX_IV!E46&lt;&gt;0),XXX_IV!B46&amp;", ","")&amp;IF((XXX_IV!C47="FD")*(XXX_IV!E47&lt;&gt;0),XXX_IV!B47&amp;", ","")&amp;IF((XXX_IV!C48="FD")*(XXX_IV!E48&lt;&gt;0),XXX_IV!B48&amp;", ","")</f>
        <v/>
      </c>
      <c r="C94" s="267">
        <f>IF(XXX_IV!F7&lt;&gt;0,XXX_IV!F7*(SUMIFS(XXX_IV!F12:F48,XXX_IV!C12:C48,"=FD",XXX_IV!E12:E48,"&lt;&gt;0",XXX_IV!D12:D48,"&lt;&gt;F")+SUMIFS(XXX_IV!G12:G48,XXX_IV!C12:C48,"=FD",XXX_IV!E12:E48,"&lt;&gt;0",XXX_IV!D12:D48,"&lt;&gt;F")+SUMIFS(XXX_IV!H12:H48,XXX_IV!C12:C48,"=FD",XXX_IV!E12:E48,"&lt;&gt;0",XXX_IV!D12:D48,"&lt;&gt;F")+SUMIFS(XXX_IV!I12:I48,XXX_IV!C12:C48,"=FD",XXX_IV!E12:E48,"&lt;&gt;0",XXX_IV!D12:D48,"&lt;&gt;F")),14*(SUMIFS(XXX_IV!F12:F48,XXX_IV!C12:C48,"=FD",XXX_IV!E12:E48,"&lt;&gt;0",XXX_IV!D12:D48,"&lt;&gt;F")+SUMIFS(XXX_IV!G12:G48,XXX_IV!C12:C48,"=FD",XXX_IV!E12:E48,"&lt;&gt;0",XXX_IV!D12:D48,"&lt;&gt;F")+SUMIFS(XXX_IV!H12:H48,XXX_IV!C12:C48,"=FD",XXX_IV!E12:E48,"&lt;&gt;0",XXX_IV!D12:D48,"&lt;&gt;F")+SUMIFS(XXX_IV!I12:I48,XXX_IV!C12:C48,"=FD",XXX_IV!E12:E48,"&lt;&gt;0",XXX_IV!D12:D48,"&lt;&gt;F")))+IF(XXX_IV!L7&lt;&gt;0,XXX_IV!L7*(SUMIFS(XXX_IV!L12:L48,XXX_IV!C12:C48,"=FD",XXX_IV!E12:E48,"&lt;&gt;0",XXX_IV!D12:D48,"&lt;&gt;F")+SUMIFS(XXX_IV!M12:M48,XXX_IV!C12:C48,"=FD",XXX_IV!E12:E48,"&lt;&gt;0",XXX_IV!D12:D48,"&lt;&gt;F")+SUMIFS(XXX_IV!N12:N48,XXX_IV!C12:C48,"=FD",XXX_IV!E12:E48,"&lt;&gt;0",XXX_IV!D12:D48,"&lt;&gt;F")+SUMIFS(XXX_IV!O12:O48,XXX_IV!C12:C48,"=FD",XXX_IV!E12:E48,"&lt;&gt;0",XXX_IV!D12:D48,"&lt;&gt;F")),14*(SUMIFS(XXX_IV!L12:L48,XXX_IV!C12:C48,"=FD",XXX_IV!E12:E48,"&lt;&gt;0",XXX_IV!D12:D48,"&lt;&gt;F")+SUMIFS(XXX_IV!M12:M48,XXX_IV!C12:C48,"=FD",XXX_IV!E12:E48,"&lt;&gt;0",XXX_IV!D12:D48,"&lt;&gt;F")+SUMIFS(XXX_IV!N12:N48,XXX_IV!C12:C48,"=FD",XXX_IV!E12:E48,"&lt;&gt;0",XXX_IV!D12:D48,"&lt;&gt;F")+SUMIFS(XXX_IV!O12:O48,XXX_IV!C12:C48,"=FD",XXX_IV!E12:E48,"&lt;&gt;0",XXX_IV!D12:D48,"&lt;&gt;F")))</f>
        <v>0</v>
      </c>
      <c r="D94" s="306"/>
      <c r="E94" s="307"/>
      <c r="F94" s="308"/>
      <c r="G94" s="270"/>
      <c r="H94" s="271"/>
      <c r="I94" s="309"/>
    </row>
    <row r="95" spans="1:9" hidden="1" x14ac:dyDescent="0.25">
      <c r="A95" s="274" t="s">
        <v>18</v>
      </c>
      <c r="B95" s="274" t="str">
        <f>IF((XXX_IV!C12="D")*(XXX_IV!E12&lt;&gt;0),XXX_IV!B12&amp;", ","")&amp;IF((XXX_IV!C13="D")*(XXX_IV!E13&lt;&gt;0),XXX_IV!B13&amp;", ","")&amp;IF((XXX_IV!C14="D")*(XXX_IV!E14&lt;&gt;0),XXX_IV!B14&amp;", ","")&amp;IF((XXX_IV!C15="D")*(XXX_IV!E15&lt;&gt;0),XXX_IV!B15&amp;", ","")&amp;IF((XXX_IV!C16="D")*(XXX_IV!E16&lt;&gt;0),XXX_IV!B16&amp;", ","")&amp;IF((XXX_IV!C17="D")*(XXX_IV!E17&lt;&gt;0),XXX_IV!B17&amp;", ","")&amp;IF((XXX_IV!C18="D")*(XXX_IV!E18&lt;&gt;0),XXX_IV!B18&amp;", ","")&amp;IF((XXX_IV!C19="D")*(XXX_IV!E19&lt;&gt;0),XXX_IV!B19&amp;", ","")&amp;IF((XXX_IV!C20="D")*(XXX_IV!E20&lt;&gt;0),XXX_IV!B20&amp;", ","")&amp;IF((XXX_IV!C21="D")*(XXX_IV!E21&lt;&gt;0),XXX_IV!B21&amp;", ","")&amp;IF((XXX_IV!C22="D")*(XXX_IV!E22&lt;&gt;0),XXX_IV!B22&amp;", ","")&amp;IF((XXX_IV!C23="D")*(XXX_IV!E23&lt;&gt;0),XXX_IV!B23&amp;", ","")&amp;IF((XXX_IV!C24="D")*(XXX_IV!E24&lt;&gt;0),XXX_IV!B24&amp;", ","")&amp;IF((XXX_IV!C25="D")*(XXX_IV!E25&lt;&gt;0),XXX_IV!B25&amp;", ","")&amp;IF((XXX_IV!C26="D")*(XXX_IV!E26&lt;&gt;0),XXX_IV!B26&amp;", ","")&amp;IF((XXX_IV!C27="D")*(XXX_IV!E27&lt;&gt;0),XXX_IV!B27&amp;", ","")&amp;IF((XXX_IV!C28="D")*(XXX_IV!E28&lt;&gt;0),XXX_IV!B28&amp;", ","")&amp;IF((XXX_IV!C29="D")*(XXX_IV!E29&lt;&gt;0),XXX_IV!B29&amp;", ","")&amp;IF((XXX_IV!C30="D")*(XXX_IV!E30&lt;&gt;0),XXX_IV!B30&amp;", ","")&amp;IF((XXX_IV!C31="D")*(XXX_IV!E31&lt;&gt;0),XXX_IV!B31&amp;", ","")&amp;IF((XXX_IV!C32="D")*(XXX_IV!E32&lt;&gt;0),XXX_IV!B32&amp;", ","")&amp;IF((XXX_IV!C33="D")*(XXX_IV!E33&lt;&gt;0),XXX_IV!B33&amp;", ","")&amp;IF((XXX_IV!C34="D")*(XXX_IV!E34&lt;&gt;0),XXX_IV!B34&amp;", ","")&amp;IF((XXX_IV!C35="D")*(XXX_IV!E35&lt;&gt;0),XXX_IV!B35&amp;", ","")&amp;IF((XXX_IV!C36="D")*(XXX_IV!E36&lt;&gt;0),XXX_IV!B36&amp;", ","")&amp;IF((XXX_IV!C37="D")*(XXX_IV!E37&lt;&gt;0),XXX_IV!B37&amp;", ","")&amp;IF((XXX_IV!C38="D")*(XXX_IV!E38&lt;&gt;0),XXX_IV!B38&amp;", ","")&amp;IF((XXX_IV!C39="D")*(XXX_IV!E39&lt;&gt;0),XXX_IV!B39&amp;", ","")&amp;IF((XXX_IV!C40="D")*(XXX_IV!E40&lt;&gt;0),XXX_IV!B40&amp;", ","")&amp;IF((XXX_IV!C41="D")*(XXX_IV!E41&lt;&gt;0),XXX_IV!B41&amp;", ","")&amp;IF((XXX_IV!C42="D")*(XXX_IV!E42&lt;&gt;0),XXX_IV!B42&amp;", ","")&amp;IF((XXX_IV!C43="D")*(XXX_IV!E43&lt;&gt;0),XXX_IV!B47&amp;", ","")&amp;IF((XXX_IV!C44="D")*(XXX_IV!E44&lt;&gt;0),XXX_IV!B44&amp;", ","")&amp;IF((XXX_IV!C45="D")*(XXX_IV!E45&lt;&gt;0),XXX_IV!B45&amp;", ","")&amp;IF((XXX_IV!C46="D")*(XXX_IV!E46&lt;&gt;0),XXX_IV!B46&amp;", ","")&amp;IF((XXX_IV!C47="D")*(XXX_IV!E47&lt;&gt;0),XXX_IV!B47&amp;", ","")&amp;IF((XXX_IV!C48="D")*(XXX_IV!E48&lt;&gt;0),XXX_IV!B48&amp;", ","")</f>
        <v/>
      </c>
      <c r="C95" s="275">
        <f>IF(XXX_IV!F7&lt;&gt;0,XXX_IV!F7*(SUMIFS(XXX_IV!F12:F48,XXX_IV!C12:C48,"=D",XXX_IV!E12:E48,"&lt;&gt;0",XXX_IV!D12:D48,"&lt;&gt;F")+SUMIFS(XXX_IV!G12:G48,XXX_IV!C12:C48,"=D",XXX_IV!E12:E48,"&lt;&gt;0",XXX_IV!D12:D48,"&lt;&gt;F")+SUMIFS(XXX_IV!H12:H48,XXX_IV!C12:C48,"=D",XXX_IV!E12:E48,"&lt;&gt;0",XXX_IV!D12:D48,"&lt;&gt;F")+SUMIFS(XXX_IV!I12:I48,XXX_IV!C12:C48,"=D",XXX_IV!E12:E48,"&lt;&gt;0",XXX_IV!D12:D48,"&lt;&gt;F")),14*(SUMIFS(XXX_IV!F12:F48,XXX_IV!C12:C48,"=D",XXX_IV!E12:E48,"&lt;&gt;0",XXX_IV!D12:D48,"&lt;&gt;F")+SUMIFS(XXX_IV!G12:G48,XXX_IV!C12:C48,"=D",XXX_IV!E12:E48,"&lt;&gt;0",XXX_IV!D12:D48,"&lt;&gt;F")+SUMIFS(XXX_IV!H12:H48,XXX_IV!C12:C48,"=D",XXX_IV!E12:E48,"&lt;&gt;0",XXX_IV!D12:D48,"&lt;&gt;F")+SUMIFS(XXX_IV!I12:I48,XXX_IV!C12:C48,"=D",XXX_IV!E12:E48,"&lt;&gt;0",XXX_IV!D12:D48,"&lt;&gt;F")))+IF(XXX_IV!L7&lt;&gt;0,XXX_IV!L7*(SUMIFS(XXX_IV!L12:L48,XXX_IV!C12:C48,"=D",XXX_IV!E12:E48,"&lt;&gt;0",XXX_IV!D12:D48,"&lt;&gt;F")+SUMIFS(XXX_IV!M12:M48,XXX_IV!C12:C48,"=D",XXX_IV!E12:E48,"&lt;&gt;0",XXX_IV!D12:D48,"&lt;&gt;F")+SUMIFS(XXX_IV!N12:N48,XXX_IV!C12:C48,"=D",XXX_IV!E12:E48,"&lt;&gt;0",XXX_IV!D12:D48,"&lt;&gt;F")+SUMIFS(XXX_IV!O12:O48,XXX_IV!C12:C48,"=D",XXX_IV!E12:E48,"&lt;&gt;0",XXX_IV!D12:D48,"&lt;&gt;F")),14*(SUMIFS(XXX_IV!L12:L48,XXX_IV!C12:C48,"=D",XXX_IV!E12:E48,"&lt;&gt;0",XXX_IV!D12:D48,"&lt;&gt;F")+SUMIFS(XXX_IV!M12:M48,XXX_IV!C12:C48,"=D",XXX_IV!E12:E48,"&lt;&gt;0",XXX_IV!D12:D48,"&lt;&gt;F")+SUMIFS(XXX_IV!N12:N48,XXX_IV!C12:C48,"=D",XXX_IV!E12:E48,"&lt;&gt;0",XXX_IV!D12:D48,"&lt;&gt;F")+SUMIFS(XXX_IV!O12:O48,XXX_IV!C12:C48,"=D",XXX_IV!E12:E48,"&lt;&gt;0",XXX_IV!D12:D48,"&lt;&gt;F")))</f>
        <v>0</v>
      </c>
      <c r="D95" s="310"/>
      <c r="E95" s="311"/>
      <c r="F95" s="312"/>
      <c r="G95" s="278"/>
      <c r="H95" s="279"/>
      <c r="I95" s="309"/>
    </row>
    <row r="96" spans="1:9" hidden="1" x14ac:dyDescent="0.25">
      <c r="A96" s="274" t="s">
        <v>19</v>
      </c>
      <c r="B96" s="274" t="str">
        <f>IF((XXX_IV!C12="S")*(XXX_IV!E12&lt;&gt;0),XXX_IV!B12&amp;", ","")&amp;IF((XXX_IV!C13="S")*(XXX_IV!E13&lt;&gt;0),XXX_IV!B13&amp;", ","")&amp;IF((XXX_IV!C14="S")*(XXX_IV!E14&lt;&gt;0),XXX_IV!B14&amp;", ","")&amp;IF((XXX_IV!C15="S")*(XXX_IV!E15&lt;&gt;0),XXX_IV!B15&amp;", ","")&amp;IF((XXX_IV!C16="S")*(XXX_IV!E16&lt;&gt;0),XXX_IV!B16&amp;", ","")&amp;IF((XXX_IV!C17="S")*(XXX_IV!E17&lt;&gt;0),XXX_IV!B17&amp;", ","")&amp;IF((XXX_IV!C18="S")*(XXX_IV!E18&lt;&gt;0),XXX_IV!B18&amp;", ","")&amp;IF((XXX_IV!C19="S")*(XXX_IV!E19&lt;&gt;0),XXX_IV!B19&amp;", ","")&amp;IF((XXX_IV!C20="S")*(XXX_IV!E20&lt;&gt;0),XXX_IV!B20&amp;", ","")&amp;IF((XXX_IV!C21="S")*(XXX_IV!E21&lt;&gt;0),XXX_IV!B21&amp;", ","")&amp;IF((XXX_IV!C22="S")*(XXX_IV!E22&lt;&gt;0),XXX_IV!B22&amp;", ","")&amp;IF((XXX_IV!C23="S")*(XXX_IV!E23&lt;&gt;0),XXX_IV!B23&amp;", ","")&amp;IF((XXX_IV!C24="S")*(XXX_IV!E24&lt;&gt;0),XXX_IV!B24&amp;", ","")&amp;IF((XXX_IV!C25="S")*(XXX_IV!E25&lt;&gt;0),XXX_IV!B25&amp;", ","")&amp;IF((XXX_IV!C26="S")*(XXX_IV!E26&lt;&gt;0),XXX_IV!B26&amp;", ","")&amp;IF((XXX_IV!C27="S")*(XXX_IV!E27&lt;&gt;0),XXX_IV!B27&amp;", ","")&amp;IF((XXX_IV!C28="S")*(XXX_IV!E28&lt;&gt;0),XXX_IV!B28&amp;", ","")&amp;IF((XXX_IV!C29="S")*(XXX_IV!E29&lt;&gt;0),XXX_IV!B29&amp;", ","")&amp;IF((XXX_IV!C30="S")*(XXX_IV!E30&lt;&gt;0),XXX_IV!B30&amp;", ","")&amp;IF((XXX_IV!C31="S")*(XXX_IV!E31&lt;&gt;0),XXX_IV!B31&amp;", ","")&amp;IF((XXX_IV!C32="S")*(XXX_IV!E32&lt;&gt;0),XXX_IV!B32&amp;", ","")&amp;IF((XXX_IV!C33="S")*(XXX_IV!E33&lt;&gt;0),XXX_IV!B33&amp;", ","")&amp;IF((XXX_IV!C34="S")*(XXX_IV!E34&lt;&gt;0),XXX_IV!B34&amp;", ","")&amp;IF((XXX_IV!C35="S")*(XXX_IV!E35&lt;&gt;0),XXX_IV!B35&amp;", ","")&amp;IF((XXX_IV!C36="S")*(XXX_IV!E36&lt;&gt;0),XXX_IV!B36&amp;", ","")&amp;IF((XXX_IV!C37="S")*(XXX_IV!E37&lt;&gt;0),XXX_IV!B37&amp;", ","")&amp;IF((XXX_IV!C38="S")*(XXX_IV!E38&lt;&gt;0),XXX_IV!B38&amp;", ","")&amp;IF((XXX_IV!C39="S")*(XXX_IV!E39&lt;&gt;0),XXX_IV!B39&amp;", ","")&amp;IF((XXX_IV!C40="S")*(XXX_IV!E40&lt;&gt;0),XXX_IV!B40&amp;", ","")&amp;IF((XXX_IV!C41="S")*(XXX_IV!E41&lt;&gt;0),XXX_IV!B41&amp;", ","")&amp;IF((XXX_IV!C42="S")*(XXX_IV!E42&lt;&gt;0),XXX_IV!B42&amp;", ","")&amp;IF((XXX_IV!C43="S")*(XXX_IV!E43&lt;&gt;0),XXX_IV!B47&amp;", ","")&amp;IF((XXX_IV!C44="S")*(XXX_IV!E44&lt;&gt;0),XXX_IV!B44&amp;", ","")&amp;IF((XXX_IV!C45="S")*(XXX_IV!E45&lt;&gt;0),XXX_IV!B45&amp;", ","")&amp;IF((XXX_IV!C46="S")*(XXX_IV!E46&lt;&gt;0),XXX_IV!B46&amp;", ","")&amp;IF((XXX_IV!C47="S")*(XXX_IV!E47&lt;&gt;0),XXX_IV!B47&amp;", ","")&amp;IF((XXX_IV!C48="S")*(XXX_IV!E48&lt;&gt;0),XXX_IV!B48&amp;", ","")</f>
        <v/>
      </c>
      <c r="C96" s="275">
        <f>IF(XXX_IV!F7&lt;&gt;0,XXX_IV!F7*(SUMIFS(XXX_IV!F12:F48,XXX_IV!C12:C48,"=S",XXX_IV!E12:E48,"&lt;&gt;0",XXX_IV!D12:D48,"&lt;&gt;F")+SUMIFS(XXX_IV!G12:G48,XXX_IV!C12:C48,"=S",XXX_IV!E12:E48,"&lt;&gt;0",XXX_IV!D12:D48,"&lt;&gt;F")+SUMIFS(XXX_IV!H12:H48,XXX_IV!C12:C48,"=S",XXX_IV!E12:E48,"&lt;&gt;0",XXX_IV!D12:D48,"&lt;&gt;F")+SUMIFS(XXX_IV!I12:I48,XXX_IV!C12:C48,"=S",XXX_IV!E12:E48,"&lt;&gt;0",XXX_IV!D12:D48,"&lt;&gt;F")),14*(SUMIFS(XXX_IV!F12:F48,XXX_IV!C12:C48,"=S",XXX_IV!E12:E48,"&lt;&gt;0",XXX_IV!D12:D48,"&lt;&gt;F")+SUMIFS(XXX_IV!G12:G48,XXX_IV!C12:C48,"=S",XXX_IV!E12:E48,"&lt;&gt;0",XXX_IV!D12:D48,"&lt;&gt;F")+SUMIFS(XXX_IV!H12:H48,XXX_IV!C12:C48,"=S",XXX_IV!E12:E48,"&lt;&gt;0",XXX_IV!D12:D48,"&lt;&gt;F")+SUMIFS(XXX_IV!I12:I48,XXX_IV!C12:C48,"=S",XXX_IV!E12:E48,"&lt;&gt;0",XXX_IV!D12:D48,"&lt;&gt;F")))+IF(XXX_IV!L7&lt;&gt;0,XXX_IV!L7*(SUMIFS(XXX_IV!L12:L48,XXX_IV!C12:C48,"=S",XXX_IV!E12:E48,"&lt;&gt;0",XXX_IV!D12:D48,"&lt;&gt;F")+SUMIFS(XXX_IV!M12:M48,XXX_IV!C12:C48,"=S",XXX_IV!E12:E48,"&lt;&gt;0",XXX_IV!D12:D48,"&lt;&gt;F")+SUMIFS(XXX_IV!N12:N48,XXX_IV!C12:C48,"=S",XXX_IV!E12:E48,"&lt;&gt;0",XXX_IV!D12:D48,"&lt;&gt;F")+SUMIFS(XXX_IV!O12:O48,XXX_IV!C12:C48,"=S",XXX_IV!E12:E48,"&lt;&gt;0",XXX_IV!D12:D48,"&lt;&gt;F")),14*(SUMIFS(XXX_IV!L12:L48,XXX_IV!C12:C48,"=S",XXX_IV!E12:E48,"&lt;&gt;0",XXX_IV!D12:D48,"&lt;&gt;F")+SUMIFS(XXX_IV!M12:M48,XXX_IV!C12:C48,"=S",XXX_IV!E12:E48,"&lt;&gt;0",XXX_IV!D12:D48,"&lt;&gt;F")+SUMIFS(XXX_IV!N12:N48,XXX_IV!C12:C48,"=S",XXX_IV!E12:E48,"&lt;&gt;0",XXX_IV!D12:D48,"&lt;&gt;F")+SUMIFS(XXX_IV!O12:O48,XXX_IV!C12:C48,"=S",XXX_IV!E12:E48,"&lt;&gt;0",XXX_IV!D12:D48,"&lt;&gt;F")))</f>
        <v>0</v>
      </c>
      <c r="D96" s="310"/>
      <c r="E96" s="311"/>
      <c r="F96" s="312"/>
      <c r="G96" s="278"/>
      <c r="H96" s="279"/>
      <c r="I96" s="309"/>
    </row>
    <row r="97" spans="1:9" ht="15.75" hidden="1" thickBot="1" x14ac:dyDescent="0.3">
      <c r="A97" s="284" t="s">
        <v>20</v>
      </c>
      <c r="B97" s="284" t="str">
        <f>IF((XXX_IV!C12="C")*(XXX_IV!E12&lt;&gt;0),XXX_IV!B12&amp;", ","")&amp;IF((XXX_IV!C13="C")*(XXX_IV!E13&lt;&gt;0),XXX_IV!B13&amp;", ","")&amp;IF((XXX_IV!C14="C")*(XXX_IV!E14&lt;&gt;0),XXX_IV!B14&amp;", ","")&amp;IF((XXX_IV!C15="C")*(XXX_IV!E15&lt;&gt;0),XXX_IV!B15&amp;", ","")&amp;IF((XXX_IV!C16="C")*(XXX_IV!E16&lt;&gt;0),XXX_IV!B16&amp;", ","")&amp;IF((XXX_IV!C17="C")*(XXX_IV!E17&lt;&gt;0),XXX_IV!B17&amp;", ","")&amp;IF((XXX_IV!C18="C")*(XXX_IV!E18&lt;&gt;0),XXX_IV!B18&amp;", ","")&amp;IF((XXX_IV!C19="C")*(XXX_IV!E19&lt;&gt;0),XXX_IV!B19&amp;", ","")&amp;IF((XXX_IV!C20="C")*(XXX_IV!E20&lt;&gt;0),XXX_IV!B20&amp;", ","")&amp;IF((XXX_IV!C21="C")*(XXX_IV!E21&lt;&gt;0),XXX_IV!B21&amp;", ","")&amp;IF((XXX_IV!C22="C")*(XXX_IV!E22&lt;&gt;0),XXX_IV!B22&amp;", ","")&amp;IF((XXX_IV!C23="C")*(XXX_IV!E23&lt;&gt;0),XXX_IV!B23&amp;", ","")&amp;IF((XXX_IV!C24="C")*(XXX_IV!E24&lt;&gt;0),XXX_IV!B24&amp;", ","")&amp;IF((XXX_IV!C25="C")*(XXX_IV!E25&lt;&gt;0),XXX_IV!B25&amp;", ","")&amp;IF((XXX_IV!C26="C")*(XXX_IV!E26&lt;&gt;0),XXX_IV!B26&amp;", ","")&amp;IF((XXX_IV!C27="C")*(XXX_IV!E27&lt;&gt;0),XXX_IV!B27&amp;", ","")&amp;IF((XXX_IV!C28="C")*(XXX_IV!E28&lt;&gt;0),XXX_IV!B28&amp;", ","")&amp;IF((XXX_IV!C29="C")*(XXX_IV!E29&lt;&gt;0),XXX_IV!B29&amp;", ","")&amp;IF((XXX_IV!C30="C")*(XXX_IV!E30&lt;&gt;0),XXX_IV!B30&amp;", ","")&amp;IF((XXX_IV!C31="C")*(XXX_IV!E31&lt;&gt;0),XXX_IV!B31&amp;", ","")&amp;IF((XXX_IV!C32="C")*(XXX_IV!E32&lt;&gt;0),XXX_IV!B32&amp;", ","")&amp;IF((XXX_IV!C33="C")*(XXX_IV!E33&lt;&gt;0),XXX_IV!B33&amp;", ","")&amp;IF((XXX_IV!C34="C")*(XXX_IV!E34&lt;&gt;0),XXX_IV!B34&amp;", ","")&amp;IF((XXX_IV!C35="C")*(XXX_IV!E35&lt;&gt;0),XXX_IV!B35&amp;", ","")&amp;IF((XXX_IV!C36="C")*(XXX_IV!E36&lt;&gt;0),XXX_IV!B36&amp;", ","")&amp;IF((XXX_IV!C37="C")*(XXX_IV!E37&lt;&gt;0),XXX_IV!B37&amp;", ","")&amp;IF((XXX_IV!C38="C")*(XXX_IV!E38&lt;&gt;0),XXX_IV!B38&amp;", ","")&amp;IF((XXX_IV!C39="C")*(XXX_IV!E39&lt;&gt;0),XXX_IV!B39&amp;", ","")&amp;IF((XXX_IV!C40="C")*(XXX_IV!E40&lt;&gt;0),XXX_IV!B40&amp;", ","")&amp;IF((XXX_IV!C41="C")*(XXX_IV!E41&lt;&gt;0),XXX_IV!B41&amp;", ","")&amp;IF((XXX_IV!C42="C")*(XXX_IV!E42&lt;&gt;0),XXX_IV!B42&amp;", ","")&amp;IF((XXX_IV!C43="C")*(XXX_IV!E43&lt;&gt;0),XXX_IV!B47&amp;", ","")&amp;IF((XXX_IV!C44="C")*(XXX_IV!E44&lt;&gt;0),XXX_IV!B44&amp;", ","")&amp;IF((XXX_IV!C45="C")*(XXX_IV!E45&lt;&gt;0),XXX_IV!B45&amp;", ","")&amp;IF((XXX_IV!C46="C")*(XXX_IV!E46&lt;&gt;0),XXX_IV!B46&amp;", ","")&amp;IF((XXX_IV!C47="C")*(XXX_IV!E47&lt;&gt;0),XXX_IV!B47&amp;", ","")&amp;IF((XXX_IV!C48="C")*(XXX_IV!E48&lt;&gt;0),XXX_IV!B48&amp;", ","")</f>
        <v/>
      </c>
      <c r="C97" s="285">
        <f>IF(XXX_IV!F7&lt;&gt;0,XXX_IV!F7*(SUMIFS(XXX_IV!F12:F48,XXX_IV!C12:C48,"=C",XXX_IV!E12:E48,"&lt;&gt;0",XXX_IV!D12:D48,"&lt;&gt;F")+SUMIFS(XXX_IV!G12:G48,XXX_IV!C12:C48,"=C",XXX_IV!E12:E48,"&lt;&gt;0",XXX_IV!D12:D48,"&lt;&gt;F")+SUMIFS(XXX_IV!H12:H48,XXX_IV!C12:C48,"=C",XXX_IV!E12:E48,"&lt;&gt;0",XXX_IV!D12:D48,"&lt;&gt;F")+SUMIFS(XXX_IV!I12:I48,XXX_IV!C12:C48,"=C",XXX_IV!E12:E48,"&lt;&gt;0",XXX_IV!D12:D48,"&lt;&gt;F")),14*(SUMIFS(XXX_IV!F12:F48,XXX_IV!C12:C48,"=C",XXX_IV!E12:E48,"&lt;&gt;0",XXX_IV!D12:D48,"&lt;&gt;F")+SUMIFS(XXX_IV!G12:G48,XXX_IV!C12:C48,"=C",XXX_IV!E12:E48,"&lt;&gt;0",XXX_IV!D12:D48,"&lt;&gt;F")+SUMIFS(XXX_IV!H12:H48,XXX_IV!C12:C48,"=C",XXX_IV!E12:E48,"&lt;&gt;0",XXX_IV!D12:D48,"&lt;&gt;F")+SUMIFS(XXX_IV!I12:I48,XXX_IV!C12:C48,"=C",XXX_IV!E12:E48,"&lt;&gt;0",XXX_IV!D12:D48,"&lt;&gt;F")))+IF(XXX_IV!L7&lt;&gt;0,XXX_IV!L7*(SUMIFS(XXX_IV!L12:L48,XXX_IV!C12:C48,"=C",XXX_IV!E12:E48,"&lt;&gt;0",XXX_IV!D12:D48,"&lt;&gt;F")+SUMIFS(XXX_IV!M12:M48,XXX_IV!C12:C48,"=C",XXX_IV!E12:E48,"&lt;&gt;0",XXX_IV!D12:D48,"&lt;&gt;F")+SUMIFS(XXX_IV!N12:N48,XXX_IV!C12:C48,"=C",XXX_IV!E12:E48,"&lt;&gt;0",XXX_IV!D12:D48,"&lt;&gt;F")+SUMIFS(XXX_IV!O12:O48,XXX_IV!C12:C48,"=C",XXX_IV!E12:E48,"&lt;&gt;0",XXX_IV!D12:D48,"&lt;&gt;F")),14*(SUMIFS(XXX_IV!L12:L48,XXX_IV!C12:C48,"=C",XXX_IV!E12:E48,"&lt;&gt;0",XXX_IV!D12:D48,"&lt;&gt;F")+SUMIFS(XXX_IV!M12:M48,XXX_IV!C12:C48,"=C",XXX_IV!E12:E48,"&lt;&gt;0",XXX_IV!D12:D48,"&lt;&gt;F")+SUMIFS(XXX_IV!N12:N48,XXX_IV!C12:C48,"=C",XXX_IV!E12:E48,"&lt;&gt;0",XXX_IV!D12:D48,"&lt;&gt;F")+SUMIFS(XXX_IV!O12:O48,XXX_IV!C12:C48,"=C",XXX_IV!E12:E48,"&lt;&gt;0",XXX_IV!D12:D48,"&lt;&gt;F")))</f>
        <v>0</v>
      </c>
      <c r="D97" s="313"/>
      <c r="E97" s="314"/>
      <c r="F97" s="315"/>
      <c r="G97" s="288"/>
      <c r="H97" s="289"/>
      <c r="I97" s="309"/>
    </row>
    <row r="98" spans="1:9" hidden="1" x14ac:dyDescent="0.25">
      <c r="A98" s="283"/>
      <c r="B98" s="316"/>
      <c r="C98" s="301"/>
      <c r="I98" s="309"/>
    </row>
    <row r="99" spans="1:9" hidden="1" x14ac:dyDescent="0.25">
      <c r="I99" s="309"/>
    </row>
    <row r="100" spans="1:9" ht="15.75" hidden="1" thickBot="1" x14ac:dyDescent="0.3">
      <c r="A100" s="295" t="s">
        <v>22</v>
      </c>
      <c r="D100" s="260"/>
      <c r="E100" s="260"/>
      <c r="F100" s="260"/>
      <c r="G100" s="260"/>
      <c r="H100" s="260"/>
      <c r="I100" s="309"/>
    </row>
    <row r="101" spans="1:9" ht="15.75" hidden="1" thickBot="1" x14ac:dyDescent="0.3">
      <c r="A101" s="261" t="s">
        <v>17</v>
      </c>
      <c r="B101" s="261" t="s">
        <v>16</v>
      </c>
      <c r="C101" s="261" t="s">
        <v>29</v>
      </c>
      <c r="D101" s="261" t="s">
        <v>15</v>
      </c>
      <c r="E101" s="391" t="s">
        <v>31</v>
      </c>
      <c r="F101" s="392"/>
      <c r="G101" s="393" t="s">
        <v>30</v>
      </c>
      <c r="H101" s="394"/>
      <c r="I101" s="317"/>
    </row>
    <row r="102" spans="1:9" hidden="1" x14ac:dyDescent="0.25">
      <c r="A102" s="266" t="s">
        <v>23</v>
      </c>
      <c r="B102" s="266" t="str">
        <f>IF((XXX_IV!D12="OB")*(XXX_IV!E12&lt;&gt;0),XXX_IV!B12&amp;", ","")&amp;IF((XXX_IV!D13="OB")*(XXX_IV!E13&lt;&gt;0),XXX_IV!B13&amp;", ","")&amp;IF((XXX_IV!D14="OB")*(XXX_IV!E14&lt;&gt;0),XXX_IV!B14&amp;", ","")&amp;IF((XXX_IV!D15="OB")*(XXX_IV!E15&lt;&gt;0),XXX_IV!B15&amp;", ","")&amp;IF((XXX_IV!D16="OB")*(XXX_IV!E16&lt;&gt;0),XXX_IV!B16&amp;", ","")&amp;IF((XXX_IV!D17="OB")*(XXX_IV!E17&lt;&gt;0),XXX_IV!B17&amp;", ","")&amp;IF((XXX_IV!D18="OB")*(XXX_IV!E18&lt;&gt;0),XXX_IV!B18&amp;", ","")&amp;IF((XXX_IV!D19="OB")*(XXX_IV!E19&lt;&gt;0),XXX_IV!B19&amp;", ","")&amp;IF((XXX_IV!D20="OB")*(XXX_IV!E20&lt;&gt;0),XXX_IV!B20&amp;", ","")&amp;IF((XXX_IV!D21="OB")*(XXX_IV!E21&lt;&gt;0),XXX_IV!B21&amp;", ","")&amp;IF((XXX_IV!D22="OB")*(XXX_IV!E22&lt;&gt;0),XXX_IV!B22&amp;", ","")&amp;IF((XXX_IV!D23="OB")*(XXX_IV!E23&lt;&gt;0),XXX_IV!B23&amp;", ","")&amp;IF((XXX_IV!D24="OB")*(XXX_IV!E24&lt;&gt;0),XXX_IV!B24&amp;", ","")&amp;IF((XXX_IV!D25="OB")*(XXX_IV!E25&lt;&gt;0),XXX_IV!B25&amp;", ","")&amp;IF((XXX_IV!D26="OB")*(XXX_IV!E26&lt;&gt;0),XXX_IV!B26&amp;", ","")&amp;IF((XXX_IV!D27="OB")*(XXX_IV!E27&lt;&gt;0),XXX_IV!B27&amp;", ","")&amp;IF((XXX_IV!D28="OB")*(XXX_IV!E28&lt;&gt;0),XXX_IV!B28&amp;", ","")&amp;IF((XXX_IV!D29="OB")*(XXX_IV!E29&lt;&gt;0),XXX_IV!B29&amp;", ","")&amp;IF((XXX_IV!D30="OB")*(XXX_IV!E30&lt;&gt;0),XXX_IV!B30&amp;", ","")&amp;IF((XXX_IV!D31="OB")*(XXX_IV!E31&lt;&gt;0),XXX_IV!B31&amp;", ","")&amp;IF((XXX_IV!D32="OB")*(XXX_IV!E32&lt;&gt;0),XXX_IV!B32&amp;", ","")&amp;IF((XXX_IV!D33="OB")*(XXX_IV!E33&lt;&gt;0),XXX_IV!B33&amp;", ","")&amp;IF((XXX_IV!D34="OB")*(XXX_IV!E34&lt;&gt;0),XXX_IV!B34&amp;", ","")&amp;IF((XXX_IV!D35="OB")*(XXX_IV!E35&lt;&gt;0),XXX_IV!B35&amp;", ","")&amp;IF((XXX_IV!D36="OB")*(XXX_IV!E36&lt;&gt;0),XXX_IV!B36&amp;", ","")&amp;IF((XXX_IV!D37="OB")*(XXX_IV!E37&lt;&gt;0),XXX_IV!B37&amp;", ","")&amp;IF((XXX_IV!D38="OB")*(XXX_IV!E38&lt;&gt;0),XXX_IV!B38&amp;", ","")&amp;IF((XXX_IV!D39="OB")*(XXX_IV!E39&lt;&gt;0),XXX_IV!B39&amp;", ","")&amp;IF((XXX_IV!D40="OB")*(XXX_IV!E40&lt;&gt;0),XXX_IV!B40&amp;", ","")&amp;IF((XXX_IV!D41="OB")*(XXX_IV!E41&lt;&gt;0),XXX_IV!B41&amp;", ","")&amp;IF((XXX_IV!D42="OB")*(XXX_IV!E42&lt;&gt;0),XXX_IV!B42&amp;", ","")&amp;IF((XXX_IV!D43="OB")*(XXX_IV!E43&lt;&gt;0),XXX_IV!B43&amp;", ","")&amp;IF((XXX_IV!D44="OB")*(XXX_IV!E44&lt;&gt;0),XXX_IV!B44&amp;", ","")&amp;IF((XXX_IV!D45="OB")*(XXX_IV!E45&lt;&gt;0),XXX_IV!B45&amp;", ","")&amp;IF((XXX_IV!D46="OB")*(XXX_IV!E46&lt;&gt;0),XXX_IV!B46&amp;", ","")&amp;IF((XXX_IV!D47="OB")*(XXX_IV!E47&lt;&gt;0),XXX_IV!B47&amp;", ","")&amp;IF((XXX_IV!D48="OB")*(XXX_IV!E48&lt;&gt;0),XXX_IV!B48&amp;", ","")</f>
        <v/>
      </c>
      <c r="C102" s="318">
        <f>IF(XXX_IV!F7&lt;&gt;0,XXX_IV!F7*(SUMIFS(XXX_IV!F12:F48,XXX_IV!D12:D48,"=OB",XXX_IV!E12:E48,"&lt;&gt;0")+SUMIFS(XXX_IV!G12:G48,XXX_IV!D12:D48,"=OB",XXX_IV!E12:E48,"&lt;&gt;0")+SUMIFS(XXX_IV!H12:H48,XXX_IV!D12:D48,"=OB",XXX_IV!E12:E48,"&lt;&gt;0")+SUMIFS(XXX_IV!I12:I48,XXX_IV!D12:D48,"=OB",XXX_IV!E12:E48,"&lt;&gt;0")),14*(SUMIFS(XXX_IV!F12:F48,XXX_IV!D12:D48,"=OB",XXX_IV!E12:E48,"&lt;&gt;0")+SUMIFS(XXX_IV!G12:G48,XXX_IV!D12:D48,"=OB",XXX_IV!E12:E48,"&lt;&gt;0")+SUMIFS(XXX_IV!H12:H48,XXX_IV!D12:D48,"=OB",XXX_IV!E12:E48,"&lt;&gt;0")+SUMIFS(XXX_IV!I12:I48,XXX_IV!D12:D48,"=OB",XXX_IV!E12:E48,"&lt;&gt;0")))+IF(XXX_IV!L7&lt;&gt;0,XXX_IV!L7*(SUMIFS(XXX_IV!L12:L48,XXX_IV!D12:D48,"=OB",XXX_IV!E12:E48,"&lt;&gt;0")+SUMIFS(XXX_IV!M12:M48,XXX_IV!D12:D48,"=OB",XXX_IV!E12:E48,"&lt;&gt;0")+SUMIFS(XXX_IV!N12:N48,XXX_IV!D12:D48,"=OB",XXX_IV!E12:E48,"&lt;&gt;0")+SUMIFS(XXX_IV!O12:O48,XXX_IV!D12:D48,"=OB",XXX_IV!E12:E48,"&lt;&gt;0")),14*(SUMIFS(XXX_IV!L12:L48,XXX_IV!D12:D48,"=OB",XXX_IV!E12:E48,"&lt;&gt;0")+SUMIFS(XXX_IV!M12:M48,XXX_IV!D12:D48,"=OB",XXX_IV!E12:E48,"&lt;&gt;0")+SUMIFS(XXX_IV!N12:N48,XXX_IV!D12:D48,"=OB",XXX_IV!E12:E48,"&lt;&gt;0")+SUMIFS(XXX_IV!O12:O48,XXX_IV!D12:D48,"=OB",XXX_IV!E12:E48,"&lt;&gt;0")))</f>
        <v>0</v>
      </c>
      <c r="D102" s="306"/>
      <c r="E102" s="307"/>
      <c r="F102" s="308"/>
      <c r="G102" s="270"/>
      <c r="H102" s="271"/>
      <c r="I102" s="309"/>
    </row>
    <row r="103" spans="1:9" hidden="1" x14ac:dyDescent="0.25">
      <c r="A103" s="274" t="s">
        <v>24</v>
      </c>
      <c r="B103" s="274" t="str">
        <f>IF((XXX_IV!D12="OP")*(XXX_IV!E12&lt;&gt;0),XXX_IV!B12&amp;", ","")&amp;IF((XXX_IV!D13="OP")*(XXX_IV!E13&lt;&gt;0),XXX_IV!B13&amp;", ","")&amp;IF((XXX_IV!D14="OP")*(XXX_IV!E14&lt;&gt;0),XXX_IV!B14&amp;", ","")&amp;IF((XXX_IV!D15="OP")*(XXX_IV!E15&lt;&gt;0),XXX_IV!B15&amp;", ","")&amp;IF((XXX_IV!D16="OP")*(XXX_IV!E16&lt;&gt;0),XXX_IV!B16&amp;", ","")&amp;IF((XXX_IV!D17="OP")*(XXX_IV!E17&lt;&gt;0),XXX_IV!B17&amp;", ","")&amp;IF((XXX_IV!D18="OP")*(XXX_IV!E18&lt;&gt;0),XXX_IV!B18&amp;", ","")&amp;IF((XXX_IV!D19="OP")*(XXX_IV!E19&lt;&gt;0),XXX_IV!B19&amp;", ","")&amp;IF((XXX_IV!D20="OP")*(XXX_IV!E20&lt;&gt;0),XXX_IV!B20&amp;", ","")&amp;IF((XXX_IV!D21="OP")*(XXX_IV!E21&lt;&gt;0),XXX_IV!B21&amp;", ","")&amp;IF((XXX_IV!D22="OP")*(XXX_IV!E22&lt;&gt;0),XXX_IV!B22&amp;", ","")&amp;IF((XXX_IV!D23="OP")*(XXX_IV!E23&lt;&gt;0),XXX_IV!B23&amp;", ","")&amp;IF((XXX_IV!D24="OP")*(XXX_IV!E24&lt;&gt;0),XXX_IV!B24&amp;", ","")&amp;IF((XXX_IV!D25="OP")*(XXX_IV!E25&lt;&gt;0),XXX_IV!B25&amp;", ","")&amp;IF((XXX_IV!D26="OP")*(XXX_IV!E26&lt;&gt;0),XXX_IV!B26&amp;", ","")&amp;IF((XXX_IV!D27="OP")*(XXX_IV!E27&lt;&gt;0),XXX_IV!B27&amp;", ","")&amp;IF((XXX_IV!D28="OP")*(XXX_IV!E28&lt;&gt;0),XXX_IV!B28&amp;", ","")&amp;IF((XXX_IV!D29="OP")*(XXX_IV!E29&lt;&gt;0),XXX_IV!B29&amp;", ","")&amp;IF((XXX_IV!D30="OP")*(XXX_IV!E30&lt;&gt;0),XXX_IV!B30&amp;", ","")&amp;IF((XXX_IV!D31="OP")*(XXX_IV!E31&lt;&gt;0),XXX_IV!B31&amp;", ","")&amp;IF((XXX_IV!D32="OP")*(XXX_IV!E32&lt;&gt;0),XXX_IV!B32&amp;", ","")&amp;IF((XXX_IV!D33="OP")*(XXX_IV!E33&lt;&gt;0),XXX_IV!B33&amp;", ","")&amp;IF((XXX_IV!D34="OP")*(XXX_IV!E34&lt;&gt;0),XXX_IV!B34&amp;", ","")&amp;IF((XXX_IV!D35="OP")*(XXX_IV!E35&lt;&gt;0),XXX_IV!B35&amp;", ","")&amp;IF((XXX_IV!D36="OP")*(XXX_IV!E36&lt;&gt;0),XXX_IV!B36&amp;", ","")&amp;IF((XXX_IV!D37="OP")*(XXX_IV!E37&lt;&gt;0),XXX_IV!B37&amp;", ","")&amp;IF((XXX_IV!D38="OP")*(XXX_IV!E38&lt;&gt;0),XXX_IV!B38&amp;", ","")&amp;IF((XXX_IV!D39="OP")*(XXX_IV!E39&lt;&gt;0),XXX_IV!B39&amp;", ","")&amp;IF((XXX_IV!D40="OP")*(XXX_IV!E40&lt;&gt;0),XXX_IV!B40&amp;", ","")&amp;IF((XXX_IV!D41="OP")*(XXX_IV!E41&lt;&gt;0),XXX_IV!B41&amp;", ","")&amp;IF((XXX_IV!D42="OP")*(XXX_IV!E42&lt;&gt;0),XXX_IV!B42&amp;", ","")&amp;IF((XXX_IV!D43="OP")*(XXX_IV!E43&lt;&gt;0),XXX_IV!B43&amp;", ","")&amp;IF((XXX_IV!D44="OP")*(XXX_IV!E44&lt;&gt;0),XXX_IV!B44&amp;", ","")&amp;IF((XXX_IV!D45="OP")*(XXX_IV!E45&lt;&gt;0),XXX_IV!B45&amp;", ","")&amp;IF((XXX_IV!D46="OP")*(XXX_IV!E46&lt;&gt;0),XXX_IV!B46&amp;", ","")&amp;IF((XXX_IV!D47="OP")*(XXX_IV!E47&lt;&gt;0),XXX_IV!B47&amp;", ","")&amp;IF((XXX_IV!D48="OP")*(XXX_IV!E48&lt;&gt;0),XXX_IV!B48&amp;", ","")</f>
        <v/>
      </c>
      <c r="C103" s="296">
        <f>IF(XXX_IV!F7&lt;&gt;0,XXX_IV!F7*(SUMIFS(XXX_IV!F12:F48,XXX_IV!D12:D48,"=OP",XXX_IV!E12:E48,"&lt;&gt;0")+SUMIFS(XXX_IV!G12:G48,XXX_IV!D12:D48,"=OP",XXX_IV!E12:E48,"&lt;&gt;0")+SUMIFS(XXX_IV!H12:H48,XXX_IV!D12:D48,"=OP",XXX_IV!E12:E48,"&lt;&gt;0")+SUMIFS(XXX_IV!I12:I48,XXX_IV!D12:D48,"=OP",XXX_IV!E12:E48,"&lt;&gt;0")),14*(SUMIFS(XXX_IV!F12:F48,XXX_IV!D12:D48,"=OP",XXX_IV!E12:E48,"&lt;&gt;0")+SUMIFS(XXX_IV!G12:G48,XXX_IV!D12:D48,"=OP",XXX_IV!E12:E48,"&lt;&gt;0")+SUMIFS(XXX_IV!H12:H48,XXX_IV!D12:D48,"=OP",XXX_IV!E12:E48,"&lt;&gt;0")+SUMIFS(XXX_IV!I12:I48,XXX_IV!D12:D48,"=OP",XXX_IV!E12:E48,"&lt;&gt;0")))+IF(XXX_IV!L7&lt;&gt;0,XXX_IV!L7*(SUMIFS(XXX_IV!L12:L48,XXX_IV!D12:D48,"=OP",XXX_IV!E12:E48,"&lt;&gt;0")+SUMIFS(XXX_IV!M12:M48,XXX_IV!D12:D48,"=OP",XXX_IV!E12:E48,"&lt;&gt;0")+SUMIFS(XXX_IV!N12:N48,XXX_IV!D12:D48,"=OP",XXX_IV!E12:E48,"&lt;&gt;0")+SUMIFS(XXX_IV!O12:O48,XXX_IV!D12:D48,"=OP",XXX_IV!E12:E48,"&lt;&gt;0")),14*(SUMIFS(XXX_IV!L12:L48,XXX_IV!D12:D48,"=OP",XXX_IV!E12:E48,"&lt;&gt;0")+SUMIFS(XXX_IV!M12:M48,XXX_IV!D12:D48,"=OP",XXX_IV!E12:E48,"&lt;&gt;0")+SUMIFS(XXX_IV!N12:N48,XXX_IV!D12:D48,"=OP",XXX_IV!E12:E48,"&lt;&gt;0")+SUMIFS(XXX_IV!O12:O48,XXX_IV!D12:D48,"=OP",XXX_IV!E12:E48,"&lt;&gt;0")))</f>
        <v>0</v>
      </c>
      <c r="D103" s="297"/>
      <c r="E103" s="311"/>
      <c r="F103" s="312"/>
      <c r="G103" s="278"/>
      <c r="H103" s="279"/>
      <c r="I103" s="309"/>
    </row>
    <row r="104" spans="1:9" ht="15.75" hidden="1" thickBot="1" x14ac:dyDescent="0.3">
      <c r="A104" s="284" t="s">
        <v>25</v>
      </c>
      <c r="B104" s="284" t="str">
        <f>IF((XXX_IV!D12="F")*(XXX_IV!E12&lt;&gt;0),XXX_IV!B12&amp;", ","")&amp;IF((XXX_IV!D13="F")*(XXX_IV!E13&lt;&gt;0),XXX_IV!B13&amp;", ","")&amp;IF((XXX_IV!D14="F")*(XXX_IV!E14&lt;&gt;0),XXX_IV!B14&amp;", ","")&amp;IF((XXX_IV!D15="F")*(XXX_IV!E15&lt;&gt;0),XXX_IV!B15&amp;", ","")&amp;IF((XXX_IV!D16="F")*(XXX_IV!E16&lt;&gt;0),XXX_IV!B16&amp;", ","")&amp;IF((XXX_IV!D17="F")*(XXX_IV!E17&lt;&gt;0),XXX_IV!B17&amp;", ","")&amp;IF((XXX_IV!D18="F")*(XXX_IV!E18&lt;&gt;0),XXX_IV!B18&amp;", ","")&amp;IF((XXX_IV!D19="F")*(XXX_IV!E19&lt;&gt;0),XXX_IV!B19&amp;", ","")&amp;IF((XXX_IV!D20="F")*(XXX_IV!E20&lt;&gt;0),XXX_IV!B20&amp;", ","")&amp;IF((XXX_IV!D21="F")*(XXX_IV!E21&lt;&gt;0),XXX_IV!B21&amp;", ","")&amp;IF((XXX_IV!D22="F")*(XXX_IV!E22&lt;&gt;0),XXX_IV!B22&amp;", ","")&amp;IF((XXX_IV!D23="F")*(XXX_IV!E23&lt;&gt;0),XXX_IV!B23&amp;", ","")&amp;IF((XXX_IV!D24="F")*(XXX_IV!E24&lt;&gt;0),XXX_IV!B24&amp;", ","")&amp;IF((XXX_IV!D25="F")*(XXX_IV!E25&lt;&gt;0),XXX_IV!B25&amp;", ","")&amp;IF((XXX_IV!D26="F")*(XXX_IV!E26&lt;&gt;0),XXX_IV!B26&amp;", ","")&amp;IF((XXX_IV!D27="F")*(XXX_IV!E27&lt;&gt;0),XXX_IV!B27&amp;", ","")&amp;IF((XXX_IV!D28="F")*(XXX_IV!E28&lt;&gt;0),XXX_IV!B28&amp;", ","")&amp;IF((XXX_IV!D29="F")*(XXX_IV!E29&lt;&gt;0),XXX_IV!B29&amp;", ","")&amp;IF((XXX_IV!D30="F")*(XXX_IV!E30&lt;&gt;0),XXX_IV!B30&amp;", ","")&amp;IF((XXX_IV!D31="F")*(XXX_IV!E31&lt;&gt;0),XXX_IV!B31&amp;", ","")&amp;IF((XXX_IV!D32="F")*(XXX_IV!E32&lt;&gt;0),XXX_IV!B32&amp;", ","")&amp;IF((XXX_IV!D33="F")*(XXX_IV!E33&lt;&gt;0),XXX_IV!B33&amp;", ","")&amp;IF((XXX_IV!D34="F")*(XXX_IV!E34&lt;&gt;0),XXX_IV!B34&amp;", ","")&amp;IF((XXX_IV!D35="F")*(XXX_IV!E35&lt;&gt;0),XXX_IV!B35&amp;", ","")&amp;IF((XXX_IV!D36="F")*(XXX_IV!E36&lt;&gt;0),XXX_IV!B36&amp;", ","")&amp;IF((XXX_IV!D37="F")*(XXX_IV!E37&lt;&gt;0),XXX_IV!B37&amp;", ","")&amp;IF((XXX_IV!D38="F")*(XXX_IV!E38&lt;&gt;0),XXX_IV!B38&amp;", ","")&amp;IF((XXX_IV!D39="F")*(XXX_IV!E39&lt;&gt;0),XXX_IV!B39&amp;", ","")&amp;IF((XXX_IV!D40="F")*(XXX_IV!E40&lt;&gt;0),XXX_IV!B40&amp;", ","")&amp;IF((XXX_IV!D41="F")*(XXX_IV!E41&lt;&gt;0),XXX_IV!B41&amp;", ","")&amp;IF((XXX_IV!D42="F")*(XXX_IV!E42&lt;&gt;0),XXX_IV!B42&amp;", ","")&amp;IF((XXX_IV!D43="F")*(XXX_IV!E43&lt;&gt;0),XXX_IV!B43&amp;", ","")&amp;IF((XXX_IV!D44="F")*(XXX_IV!E44&lt;&gt;0),XXX_IV!B44&amp;", ","")&amp;IF((XXX_IV!D45="F")*(XXX_IV!E45&lt;&gt;0),XXX_IV!B45&amp;", ","")&amp;IF((XXX_IV!D46="F")*(XXX_IV!E46&lt;&gt;0),XXX_IV!B46&amp;", ","")&amp;IF((XXX_IV!D47="F")*(XXX_IV!E47&lt;&gt;0),XXX_IV!B47&amp;", ","")&amp;IF((XXX_IV!D48="F")*(XXX_IV!E48&lt;&gt;0),XXX_IV!B48&amp;", ","")</f>
        <v/>
      </c>
      <c r="C104" s="319">
        <f>IF(XXX_IV!F7&lt;&gt;0,XXX_IV!F7*(SUMIFS(XXX_IV!F12:F48,XXX_IV!D12:D48,"=F",XXX_IV!E12:E48,"&gt;=0")+SUMIFS(XXX_IV!G12:G48,XXX_IV!D12:D48,"=F",XXX_IV!E12:E48,"&gt;=0")+SUMIFS(XXX_IV!H12:H48,XXX_IV!D12:D48,"=F",XXX_IV!E12:E48,"&gt;=0")+SUMIFS(XXX_IV!I12:I48,XXX_IV!D12:D48,"=F",XXX_IV!E12:E48,"&gt;=0")),14*(SUMIFS(XXX_IV!F12:F48,XXX_IV!D12:D48,"=F",XXX_IV!E12:E48,"&gt;=0")+SUMIFS(XXX_IV!G12:G48,XXX_IV!D12:D48,"=F",XXX_IV!E12:E48,"&gt;=0")+SUMIFS(XXX_IV!H12:H48,XXX_IV!D12:D48,"=F",XXX_IV!E12:E48,"&gt;=0")+SUMIFS(XXX_IV!I12:I48,XXX_IV!D12:D48,"=F",XXX_IV!E12:E48,"&gt;=0")))+IF(XXX_IV!L7&lt;&gt;0,XXX_IV!L7*(SUMIFS(XXX_IV!L12:L48,XXX_IV!D12:D48,"=F",XXX_IV!E12:E48,"&gt;=0")+SUMIFS(XXX_IV!M12:M48,XXX_IV!D12:D48,"=F",XXX_IV!E12:E48,"&gt;=0")+SUMIFS(XXX_IV!N12:N48,XXX_IV!D12:D48,"=F",XXX_IV!E12:E48,"&gt;=0")+SUMIFS(XXX_IV!O12:O48,XXX_IV!D12:D48,"=F",XXX_IV!E12:E48,"&gt;=0")),14*(SUMIFS(XXX_IV!L12:L48,XXX_IV!D12:D48,"=F",XXX_IV!E12:E48,"&gt;=0")+SUMIFS(XXX_IV!M12:M48,XXX_IV!D12:D48,"=F",XXX_IV!E12:E48,"&gt;=0")+SUMIFS(XXX_IV!N12:N48,XXX_IV!D12:D48,"=F",XXX_IV!E12:E48,"&gt;=0")+SUMIFS(XXX_IV!O12:O48,XXX_IV!D12:D48,"=F",XXX_IV!E12:E48,"&gt;=0")))</f>
        <v>0</v>
      </c>
      <c r="D104" s="320"/>
      <c r="E104" s="314"/>
      <c r="F104" s="315"/>
      <c r="G104" s="321"/>
      <c r="H104" s="322"/>
      <c r="I104" s="309"/>
    </row>
    <row r="105" spans="1:9" hidden="1" x14ac:dyDescent="0.25"/>
    <row r="106" spans="1:9" hidden="1" x14ac:dyDescent="0.25"/>
    <row r="107" spans="1:9" hidden="1" x14ac:dyDescent="0.25"/>
    <row r="108" spans="1:9" hidden="1" x14ac:dyDescent="0.25"/>
    <row r="109" spans="1:9" hidden="1" x14ac:dyDescent="0.25"/>
    <row r="110" spans="1:9" hidden="1" x14ac:dyDescent="0.25"/>
    <row r="111" spans="1:9" hidden="1" x14ac:dyDescent="0.25"/>
    <row r="112" spans="1:9" hidden="1" x14ac:dyDescent="0.25"/>
    <row r="113" spans="3:3" hidden="1" x14ac:dyDescent="0.25"/>
    <row r="115" spans="3:3" x14ac:dyDescent="0.25">
      <c r="C115" s="256">
        <f>SUM(C66:C67)</f>
        <v>504</v>
      </c>
    </row>
  </sheetData>
  <sheetProtection algorithmName="SHA-512" hashValue="oxtsC06qW4Ae6yUfOwGbQobVavfjtefofqlNB0R/kmrl5O/dT6+5VPd5dQUX5jVzurAEoK2XqaiauXcPijfyIA==" saltValue="7y0+D7cDVSAZm+VngyEZFA==" spinCount="100000" sheet="1" objects="1" scenarios="1"/>
  <mergeCells count="21">
    <mergeCell ref="G5:H5"/>
    <mergeCell ref="E14:F14"/>
    <mergeCell ref="G14:H14"/>
    <mergeCell ref="E57:F57"/>
    <mergeCell ref="G57:H57"/>
    <mergeCell ref="A1:H1"/>
    <mergeCell ref="E93:F93"/>
    <mergeCell ref="G93:H93"/>
    <mergeCell ref="E101:F101"/>
    <mergeCell ref="G101:H101"/>
    <mergeCell ref="E75:F75"/>
    <mergeCell ref="G75:H75"/>
    <mergeCell ref="E83:F83"/>
    <mergeCell ref="G83:H83"/>
    <mergeCell ref="E65:F65"/>
    <mergeCell ref="G65:H65"/>
    <mergeCell ref="E39:F39"/>
    <mergeCell ref="G39:H39"/>
    <mergeCell ref="E47:F47"/>
    <mergeCell ref="G47:H47"/>
    <mergeCell ref="E5:F5"/>
  </mergeCells>
  <phoneticPr fontId="0" type="noConversion"/>
  <pageMargins left="0.70866141732283505" right="0.70866141732283505" top="0.44" bottom="0.74803149606299202" header="0.31496062992126" footer="0.31496062992126"/>
  <pageSetup paperSize="9" scale="90" orientation="landscape" r:id="rId1"/>
  <headerFooter>
    <oddFooter>&amp;C2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I33"/>
  <sheetViews>
    <sheetView tabSelected="1" topLeftCell="A25" zoomScale="80" zoomScaleNormal="80" zoomScaleSheetLayoutView="80" workbookViewId="0">
      <selection activeCell="B29" sqref="B29:E29"/>
    </sheetView>
  </sheetViews>
  <sheetFormatPr defaultRowHeight="14.25" x14ac:dyDescent="0.2"/>
  <cols>
    <col min="1" max="1" width="7" style="225" customWidth="1"/>
    <col min="2" max="2" width="36.85546875" style="251" customWidth="1"/>
    <col min="3" max="3" width="13.28515625" style="232" customWidth="1"/>
    <col min="4" max="4" width="24.140625" style="225" customWidth="1"/>
    <col min="5" max="5" width="20.42578125" style="226" customWidth="1"/>
    <col min="6" max="6" width="9.140625" style="225"/>
    <col min="7" max="7" width="9.140625" style="244"/>
    <col min="8" max="8" width="9.42578125" style="244" bestFit="1" customWidth="1"/>
    <col min="9" max="9" width="9.140625" style="244"/>
    <col min="10" max="16384" width="9.140625" style="225"/>
  </cols>
  <sheetData>
    <row r="2" spans="1:9" ht="15.75" x14ac:dyDescent="0.25">
      <c r="A2" s="398" t="s">
        <v>172</v>
      </c>
      <c r="B2" s="399"/>
      <c r="C2" s="399"/>
      <c r="D2" s="399"/>
      <c r="E2" s="399"/>
    </row>
    <row r="4" spans="1:9" s="251" customFormat="1" ht="43.5" customHeight="1" thickBot="1" x14ac:dyDescent="0.3">
      <c r="A4" s="411" t="s">
        <v>92</v>
      </c>
      <c r="B4" s="411"/>
      <c r="C4" s="411"/>
      <c r="D4" s="411"/>
      <c r="E4" s="411"/>
      <c r="G4" s="245"/>
      <c r="H4" s="245"/>
      <c r="I4" s="245"/>
    </row>
    <row r="5" spans="1:9" ht="15.75" thickBot="1" x14ac:dyDescent="0.25">
      <c r="A5" s="404" t="s">
        <v>91</v>
      </c>
      <c r="B5" s="404" t="s">
        <v>69</v>
      </c>
      <c r="C5" s="402" t="s">
        <v>93</v>
      </c>
      <c r="D5" s="397" t="s">
        <v>70</v>
      </c>
      <c r="E5" s="397"/>
    </row>
    <row r="6" spans="1:9" ht="15.75" thickBot="1" x14ac:dyDescent="0.25">
      <c r="A6" s="405"/>
      <c r="B6" s="403"/>
      <c r="C6" s="403"/>
      <c r="D6" s="227" t="s">
        <v>74</v>
      </c>
      <c r="E6" s="227" t="s">
        <v>75</v>
      </c>
    </row>
    <row r="7" spans="1:9" x14ac:dyDescent="0.2">
      <c r="A7" s="357">
        <v>1</v>
      </c>
      <c r="B7" s="237" t="s">
        <v>71</v>
      </c>
      <c r="C7" s="238">
        <v>2</v>
      </c>
      <c r="D7" s="409" t="s">
        <v>76</v>
      </c>
      <c r="E7" s="410"/>
    </row>
    <row r="8" spans="1:9" ht="28.5" x14ac:dyDescent="0.2">
      <c r="A8" s="358">
        <v>2</v>
      </c>
      <c r="B8" s="239" t="s">
        <v>72</v>
      </c>
      <c r="C8" s="233">
        <v>14</v>
      </c>
      <c r="D8" s="406" t="s">
        <v>77</v>
      </c>
      <c r="E8" s="408"/>
    </row>
    <row r="9" spans="1:9" ht="28.5" x14ac:dyDescent="0.2">
      <c r="A9" s="358">
        <v>3</v>
      </c>
      <c r="B9" s="239" t="s">
        <v>73</v>
      </c>
      <c r="C9" s="240">
        <f>PS_REC!$C4</f>
        <v>17</v>
      </c>
      <c r="D9" s="228">
        <v>14</v>
      </c>
      <c r="E9" s="229">
        <v>18</v>
      </c>
    </row>
    <row r="10" spans="1:9" ht="42.75" x14ac:dyDescent="0.2">
      <c r="A10" s="358">
        <v>4</v>
      </c>
      <c r="B10" s="239" t="s">
        <v>120</v>
      </c>
      <c r="C10" s="241">
        <f>PS_REC!$C10-PS_REC!$B2</f>
        <v>952</v>
      </c>
      <c r="D10" s="228">
        <v>784</v>
      </c>
      <c r="E10" s="229" t="s">
        <v>124</v>
      </c>
    </row>
    <row r="11" spans="1:9" ht="28.5" x14ac:dyDescent="0.2">
      <c r="A11" s="358">
        <v>5</v>
      </c>
      <c r="B11" s="239" t="s">
        <v>106</v>
      </c>
      <c r="C11" s="242">
        <f>G11/IF(PS_II!L68=0,IF(PS_II!F68=0,2,3),4)</f>
        <v>6</v>
      </c>
      <c r="D11" s="406" t="s">
        <v>121</v>
      </c>
      <c r="E11" s="412"/>
      <c r="G11" s="244">
        <f>COUNTIFS(PS_I!K12:K35,"&lt;&gt;"&amp;"",PS_I!E12:E35,"&lt;&gt;0")+COUNTIFS(PS_I!Q12:Q35,"&lt;&gt;"&amp;"",PS_I!E12:E35,"&lt;&gt;0")+COUNTIFS(PS_II!K12:K36,"&lt;&gt;"&amp;"",PS_II!E12:E36,"&lt;&gt;0")+COUNTIFS(PS_II!Q12:Q36,"&lt;&gt;"&amp;"",PS_II!E12:E36,"&lt;&gt;0")</f>
        <v>24</v>
      </c>
    </row>
    <row r="12" spans="1:9" ht="28.5" x14ac:dyDescent="0.2">
      <c r="A12" s="358">
        <v>6</v>
      </c>
      <c r="B12" s="239" t="s">
        <v>117</v>
      </c>
      <c r="C12" s="233">
        <v>2</v>
      </c>
      <c r="D12" s="406" t="s">
        <v>118</v>
      </c>
      <c r="E12" s="412"/>
    </row>
    <row r="13" spans="1:9" x14ac:dyDescent="0.2">
      <c r="A13" s="358">
        <v>7</v>
      </c>
      <c r="B13" s="239" t="s">
        <v>80</v>
      </c>
      <c r="C13" s="233">
        <v>120</v>
      </c>
      <c r="D13" s="406" t="s">
        <v>81</v>
      </c>
      <c r="E13" s="408"/>
    </row>
    <row r="14" spans="1:9" ht="28.5" x14ac:dyDescent="0.2">
      <c r="A14" s="358">
        <v>8</v>
      </c>
      <c r="B14" s="239" t="s">
        <v>78</v>
      </c>
      <c r="C14" s="233">
        <v>30</v>
      </c>
      <c r="D14" s="406" t="s">
        <v>79</v>
      </c>
      <c r="E14" s="408"/>
    </row>
    <row r="15" spans="1:9" ht="42.75" x14ac:dyDescent="0.2">
      <c r="A15" s="358">
        <v>9</v>
      </c>
      <c r="B15" s="239" t="s">
        <v>90</v>
      </c>
      <c r="C15" s="242">
        <f>G15+H15</f>
        <v>42</v>
      </c>
      <c r="D15" s="230">
        <v>14</v>
      </c>
      <c r="E15" s="229"/>
      <c r="G15" s="244">
        <f>SUMIF(PS_I!A:A,"Etică și integritate academică",PS_I!F:F)*IF(PS_I!F7&lt;&gt;0, PS_I!F7,14)+SUMIF(PS_I!A:A,"Etică și integritate academică",PS_I!L:L)*IF(PS_I!L7&lt;&gt;0, PS_I!L7,14)+SUMIF(PS_I!A:A,"Etică și integritate academică",PS_I!G:G)*IF(PS_I!F7&lt;&gt;0, PS_I!F7,14)+SUMIF(PS_I!A:A,"Etică și integritate academică",PS_I!M:M)*IF(PS_I!L7&lt;&gt;0, PS_I!L7,14)+SUMIF(PS_I!A:A,"Etică și integritate academică",PS_I!H:H)*IF(PS_I!F7&lt;&gt;0, PS_I!F7,14)+SUMIF(PS_I!A:A,"Etică și integritate academică",PS_I!N:N)*IF(PS_I!L7&lt;&gt;0, PS_I!L7,14)+SUMIF(PS_I!A:A,"Etică și integritate academică",PS_I!I:I)*IF(PS_I!F7&lt;&gt;0, PS_I!F7,14)+SUMIF(PS_I!A:A,"Etică și integritate academică",PS_I!O:O)*IF(PS_I!L7&lt;&gt;0, PS_I!L7,14)</f>
        <v>0</v>
      </c>
      <c r="H15" s="244">
        <f>SUMIF(PS_II!A:A,"Etică și integritate academică",PS_II!F:F)*IF(PS_II!F7&lt;&gt;0, PS_II!F7,14)+SUMIF(PS_II!A:A,"Etică și integritate academică",PS_II!L:L)*IF(PS_II!L7&lt;&gt;0, PS_II!L7,14)+SUMIF(PS_II!A:A,"Etică și integritate academică",PS_II!G:G)*IF(PS_II!F7&lt;&gt;0, PS_II!F7,14)+SUMIF(PS_II!A:A,"Etică și integritate academică",PS_II!M:M)*IF(PS_II!L7&lt;&gt;0, PS_II!L7,14)+SUMIF(PS_II!A:A,"Etică și integritate academică",PS_II!H:H)*IF(PS_II!F7&lt;&gt;0, PS_II!F7,14)+SUMIF(PS_II!A:A,"Etică și integritate academică",PS_II!N:N)*IF(PS_II!L7&lt;&gt;0, PS_II!L7,14)+SUMIF(PS_II!A:A,"Etică și integritate academică",PS_II!I:I)*IF(PS_II!F7&lt;&gt;0, PS_II!F7,14)+SUMIF(PS_II!A:A,"Etică și integritate academică",PS_II!O:O)*IF(PS_II!L7&lt;&gt;0, PS_II!L7,14)</f>
        <v>42</v>
      </c>
    </row>
    <row r="16" spans="1:9" x14ac:dyDescent="0.2">
      <c r="A16" s="358">
        <v>10</v>
      </c>
      <c r="B16" s="239" t="s">
        <v>107</v>
      </c>
      <c r="C16" s="243">
        <v>72</v>
      </c>
      <c r="D16" s="228">
        <v>56</v>
      </c>
      <c r="E16" s="229">
        <v>84</v>
      </c>
    </row>
    <row r="17" spans="1:9" ht="28.5" x14ac:dyDescent="0.2">
      <c r="A17" s="358">
        <v>11</v>
      </c>
      <c r="B17" s="239" t="s">
        <v>82</v>
      </c>
      <c r="C17" s="233">
        <v>4</v>
      </c>
      <c r="D17" s="406" t="s">
        <v>108</v>
      </c>
      <c r="E17" s="407"/>
    </row>
    <row r="18" spans="1:9" ht="28.5" x14ac:dyDescent="0.2">
      <c r="A18" s="358">
        <v>12</v>
      </c>
      <c r="B18" s="239" t="s">
        <v>83</v>
      </c>
      <c r="C18" s="233">
        <v>56</v>
      </c>
      <c r="D18" s="406" t="s">
        <v>119</v>
      </c>
      <c r="E18" s="412"/>
    </row>
    <row r="19" spans="1:9" ht="28.5" x14ac:dyDescent="0.2">
      <c r="A19" s="358">
        <v>13</v>
      </c>
      <c r="B19" s="239" t="s">
        <v>84</v>
      </c>
      <c r="C19" s="233">
        <v>10</v>
      </c>
      <c r="D19" s="406" t="s">
        <v>85</v>
      </c>
      <c r="E19" s="407"/>
    </row>
    <row r="20" spans="1:9" ht="57" x14ac:dyDescent="0.2">
      <c r="A20" s="358">
        <v>14</v>
      </c>
      <c r="B20" s="231" t="s">
        <v>109</v>
      </c>
      <c r="C20" s="242">
        <f>$I20</f>
        <v>0.94</v>
      </c>
      <c r="D20" s="406">
        <v>0.5</v>
      </c>
      <c r="E20" s="412"/>
      <c r="G20" s="246">
        <f>(SUMIFS(PS_I!F12:F48,PS_I!E12:E48,"=1",PS_I!D12:D48,"&lt;&gt;F")+SUMIFS(PS_I!L12:L48,PS_I!E12:E48,"=1",PS_I!D12:D48,"&lt;&gt;F")+SUMIFS(PS_II!F12:F48,PS_II!E12:E48,"=1",PS_II!D12:D48,"&lt;&gt;F")+SUMIFS(PS_II!L12:L48,PS_II!E12:E48,"=1",PS_II!D12:D48,"&lt;&gt;F"))</f>
        <v>34</v>
      </c>
      <c r="H20" s="246">
        <f>(SUMIFS(PS_I!G12:G35,PS_I!E12:E35,"&lt;&gt;0",PS_I!D12:D35,"&lt;&gt;F")+SUMIFS(PS_I!M12:M35,PS_I!E12:E35,"&lt;&gt;0",PS_I!D12:D35,"&lt;&gt;F")+SUMIFS(PS_II!G12:G35,PS_II!E12:E35,"&lt;&gt;0",PS_II!D12:D35,"&lt;&gt;F")+SUMIFS(PS_II!M12:M35,PS_II!E12:E35,"&lt;&gt;0",PS_II!D12:D35,"&lt;&gt;F")+SUMIFS(PS_I!H12:H35,PS_I!E12:E35,"&lt;&gt;0",PS_I!D12:D35,"&lt;&gt;F")+SUMIFS(PS_I!N12:N35,PS_I!E12:E35,"&lt;&gt;0",PS_I!D12:D35,"&lt;&gt;F")+SUMIFS(PS_II!H12:H35,PS_II!E12:E35,"&lt;&gt;0",PS_II!D12:D35,"&lt;&gt;F")+SUMIFS(PS_II!N12:N35,PS_II!E12:E35,"&lt;&gt;0",PS_II!D12:D35,"&lt;&gt;F")+SUMIFS(PS_I!I12:I35,PS_I!E12:E35,"&lt;&gt;0",PS_I!D12:D35,"&lt;&gt;F")+SUMIFS(PS_I!O12:O35,PS_I!E12:E35,"&lt;&gt;0",PS_I!D12:D35,"&lt;&gt;F")+SUMIFS(PS_II!I12:I35,PS_II!E12:E35,"&lt;&gt;0",PS_II!D12:D35,"&lt;&gt;F")+SUMIFS(PS_II!O12:O35,PS_II!E12:E35,"&lt;&gt;0",PS_II!D12:D35,"&lt;&gt;F"))</f>
        <v>36</v>
      </c>
      <c r="I20" s="246">
        <f>ROUND($G20/$H20,2)</f>
        <v>0.94</v>
      </c>
    </row>
    <row r="21" spans="1:9" ht="28.5" x14ac:dyDescent="0.2">
      <c r="A21" s="358">
        <v>15</v>
      </c>
      <c r="B21" s="231" t="s">
        <v>94</v>
      </c>
      <c r="C21" s="240">
        <f>G21/H21%</f>
        <v>70.833333333333343</v>
      </c>
      <c r="D21" s="230" t="s">
        <v>86</v>
      </c>
      <c r="E21" s="229"/>
      <c r="G21" s="246">
        <f>COUNTIFS(PS_I!K12:K35,"E",PS_I!E12:E35,"&lt;&gt;0")+COUNTIFS(PS_I!Q12:Q35,"E",PS_I!E12:E35,"&lt;&gt;0")+COUNTIFS(PS_II!K12:K36,"E",PS_II!E12:E36,"&lt;&gt;0")+COUNTIFS(PS_II!Q12:Q36,"E",PS_II!E12:E36,"&lt;&gt;0")</f>
        <v>17</v>
      </c>
      <c r="H21" s="246">
        <f>COUNTIFS(PS_I!K12:K35,"&lt;&gt;"&amp;"",PS_I!E12:E35,"&lt;&gt;0")+COUNTIFS(PS_I!Q12:Q35,"&lt;&gt;"&amp;"",PS_I!E12:E35,"&lt;&gt;0")+COUNTIFS(PS_II!K12:K36,"&lt;&gt;"&amp;"",PS_II!E12:E36,"&lt;&gt;0")+COUNTIFS(PS_II!Q12:Q36,"&lt;&gt;"&amp;"",PS_II!E12:E36,"&lt;&gt;0")</f>
        <v>24</v>
      </c>
      <c r="I21" s="247">
        <f>G21/H21%</f>
        <v>70.833333333333343</v>
      </c>
    </row>
    <row r="22" spans="1:9" ht="31.5" customHeight="1" x14ac:dyDescent="0.2">
      <c r="A22" s="250">
        <v>16</v>
      </c>
      <c r="B22" s="231" t="s">
        <v>110</v>
      </c>
      <c r="C22" s="233">
        <v>25</v>
      </c>
      <c r="D22" s="406" t="s">
        <v>111</v>
      </c>
      <c r="E22" s="412"/>
      <c r="G22" s="246"/>
      <c r="H22" s="246"/>
      <c r="I22" s="247"/>
    </row>
    <row r="23" spans="1:9" ht="28.5" x14ac:dyDescent="0.2">
      <c r="A23" s="250">
        <v>17</v>
      </c>
      <c r="B23" s="231" t="s">
        <v>87</v>
      </c>
      <c r="C23" s="233">
        <v>3</v>
      </c>
      <c r="D23" s="406" t="s">
        <v>112</v>
      </c>
      <c r="E23" s="412"/>
    </row>
    <row r="24" spans="1:9" ht="28.5" x14ac:dyDescent="0.2">
      <c r="A24" s="250">
        <v>18</v>
      </c>
      <c r="B24" s="231" t="s">
        <v>88</v>
      </c>
      <c r="C24" s="233">
        <v>1</v>
      </c>
      <c r="D24" s="406" t="s">
        <v>113</v>
      </c>
      <c r="E24" s="412"/>
    </row>
    <row r="25" spans="1:9" ht="15" x14ac:dyDescent="0.2">
      <c r="A25" s="250">
        <v>19</v>
      </c>
      <c r="B25" s="231" t="s">
        <v>89</v>
      </c>
      <c r="C25" s="233">
        <v>60</v>
      </c>
      <c r="D25" s="406">
        <v>100</v>
      </c>
      <c r="E25" s="412"/>
    </row>
    <row r="26" spans="1:9" ht="28.5" x14ac:dyDescent="0.2">
      <c r="A26" s="250">
        <v>20</v>
      </c>
      <c r="B26" s="231" t="s">
        <v>114</v>
      </c>
      <c r="C26" s="233">
        <v>30</v>
      </c>
      <c r="D26" s="406">
        <v>50</v>
      </c>
      <c r="E26" s="412"/>
    </row>
    <row r="27" spans="1:9" ht="28.5" x14ac:dyDescent="0.2">
      <c r="A27" s="250">
        <v>21</v>
      </c>
      <c r="B27" s="231" t="s">
        <v>116</v>
      </c>
      <c r="C27" s="249">
        <v>15</v>
      </c>
      <c r="D27" s="406">
        <v>30</v>
      </c>
      <c r="E27" s="412"/>
    </row>
    <row r="28" spans="1:9" ht="29.25" customHeight="1" thickBot="1" x14ac:dyDescent="0.25">
      <c r="A28" s="250">
        <v>22</v>
      </c>
      <c r="B28" s="231" t="s">
        <v>115</v>
      </c>
      <c r="C28" s="234">
        <v>15</v>
      </c>
      <c r="D28" s="413">
        <v>15</v>
      </c>
      <c r="E28" s="414"/>
    </row>
    <row r="29" spans="1:9" x14ac:dyDescent="0.2">
      <c r="B29" s="400" t="s">
        <v>123</v>
      </c>
      <c r="C29" s="401"/>
      <c r="D29" s="401"/>
      <c r="E29" s="401"/>
    </row>
    <row r="30" spans="1:9" x14ac:dyDescent="0.2">
      <c r="B30" s="400"/>
      <c r="C30" s="401"/>
      <c r="D30" s="401"/>
      <c r="E30" s="401"/>
    </row>
    <row r="33" spans="1:9" s="235" customFormat="1" ht="15" x14ac:dyDescent="0.25">
      <c r="A33" s="395"/>
      <c r="B33" s="396"/>
      <c r="C33" s="396"/>
      <c r="E33" s="236"/>
      <c r="G33" s="246"/>
      <c r="H33" s="246"/>
      <c r="I33" s="246"/>
    </row>
  </sheetData>
  <sheetProtection algorithmName="SHA-512" hashValue="1i9024U86PTQobT90uhWBDM3evFEnFIs3QKetbgOz0pfLZ6UidQfVmZLcrgm4bK/TBqC7W6HRQRp9fVqUIuoWg==" saltValue="Q+/OShPkEo1FVRsVw/cFxw==" spinCount="100000" sheet="1" objects="1" scenarios="1" formatCells="0" formatColumns="0" formatRows="0" autoFilter="0"/>
  <mergeCells count="26">
    <mergeCell ref="D11:E11"/>
    <mergeCell ref="D28:E28"/>
    <mergeCell ref="D12:E12"/>
    <mergeCell ref="D18:E18"/>
    <mergeCell ref="D23:E23"/>
    <mergeCell ref="D24:E24"/>
    <mergeCell ref="D25:E25"/>
    <mergeCell ref="D26:E26"/>
    <mergeCell ref="D27:E27"/>
    <mergeCell ref="D20:E20"/>
    <mergeCell ref="A33:C33"/>
    <mergeCell ref="D5:E5"/>
    <mergeCell ref="A2:E2"/>
    <mergeCell ref="B29:E29"/>
    <mergeCell ref="B30:E30"/>
    <mergeCell ref="C5:C6"/>
    <mergeCell ref="B5:B6"/>
    <mergeCell ref="A5:A6"/>
    <mergeCell ref="D19:E19"/>
    <mergeCell ref="D17:E17"/>
    <mergeCell ref="D13:E13"/>
    <mergeCell ref="D14:E14"/>
    <mergeCell ref="D7:E7"/>
    <mergeCell ref="D8:E8"/>
    <mergeCell ref="A4:E4"/>
    <mergeCell ref="D22:E22"/>
  </mergeCells>
  <pageMargins left="0.70866141732283505" right="0.17" top="0.43" bottom="0.74803149606299202" header="0.31496062992126" footer="0.31496062992126"/>
  <pageSetup paperSize="9" scale="80" orientation="portrait" r:id="rId1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PS_I</vt:lpstr>
      <vt:lpstr>PS_II</vt:lpstr>
      <vt:lpstr>XXX_III</vt:lpstr>
      <vt:lpstr>XXX_IV</vt:lpstr>
      <vt:lpstr>PS_REC</vt:lpstr>
      <vt:lpstr>Pagina_Garda</vt:lpstr>
      <vt:lpstr>Pagina_Garda!Print_Area</vt:lpstr>
      <vt:lpstr>PS_I!Print_Area</vt:lpstr>
      <vt:lpstr>PS_II!Print_Area</vt:lpstr>
      <vt:lpstr>PS_REC!Print_Area</vt:lpstr>
      <vt:lpstr>XXX_III!Print_Area</vt:lpstr>
      <vt:lpstr>XXX_IV!Print_Area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User</cp:lastModifiedBy>
  <cp:lastPrinted>2018-09-24T08:18:22Z</cp:lastPrinted>
  <dcterms:created xsi:type="dcterms:W3CDTF">2012-05-16T14:40:02Z</dcterms:created>
  <dcterms:modified xsi:type="dcterms:W3CDTF">2018-09-24T08:20:00Z</dcterms:modified>
</cp:coreProperties>
</file>