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ecan\E-mail Departamente\2018-2019\"/>
    </mc:Choice>
  </mc:AlternateContent>
  <bookViews>
    <workbookView xWindow="0" yWindow="0" windowWidth="20490" windowHeight="7020" tabRatio="313" activeTab="2"/>
  </bookViews>
  <sheets>
    <sheet name="KTS_I" sheetId="1" r:id="rId1"/>
    <sheet name="KTS_II" sheetId="3" r:id="rId2"/>
    <sheet name="KTC_III" sheetId="5" r:id="rId3"/>
    <sheet name="XXX_IV" sheetId="4" r:id="rId4"/>
    <sheet name="KTC_REC" sheetId="2" r:id="rId5"/>
  </sheets>
  <definedNames>
    <definedName name="_xlnm._FilterDatabase" localSheetId="0" hidden="1">KTS_I!$A$10:$R$32</definedName>
    <definedName name="_xlnm.Print_Area" localSheetId="2">KTC_III!$A$1:$R$52</definedName>
    <definedName name="_xlnm.Print_Area" localSheetId="4">KTC_REC!$A$1:$H$22</definedName>
    <definedName name="_xlnm.Print_Area" localSheetId="0">KTS_I!$A$1:$R$52</definedName>
    <definedName name="_xlnm.Print_Area" localSheetId="1">KTS_II!$A$1:$Q$52</definedName>
    <definedName name="_xlnm.Print_Area" localSheetId="3">XXX_IV!$A$1:$R$52</definedName>
  </definedNames>
  <calcPr calcId="162913"/>
</workbook>
</file>

<file path=xl/calcChain.xml><?xml version="1.0" encoding="utf-8"?>
<calcChain xmlns="http://schemas.openxmlformats.org/spreadsheetml/2006/main">
  <c r="P36" i="4" l="1"/>
  <c r="J36" i="4"/>
  <c r="P36" i="5"/>
  <c r="J36" i="5"/>
  <c r="P36" i="3"/>
  <c r="J36" i="3"/>
  <c r="P36" i="1" l="1"/>
  <c r="J36" i="1"/>
  <c r="B2" i="2"/>
  <c r="C103" i="2"/>
  <c r="C85" i="2"/>
  <c r="C67" i="2"/>
  <c r="C49" i="2"/>
  <c r="C99" i="2"/>
  <c r="C81" i="2"/>
  <c r="C63" i="2"/>
  <c r="C45" i="2"/>
  <c r="B103" i="2"/>
  <c r="B85" i="2"/>
  <c r="B67" i="2"/>
  <c r="B49" i="2"/>
  <c r="B99" i="2"/>
  <c r="B81" i="2"/>
  <c r="B63" i="2"/>
  <c r="B45" i="2"/>
  <c r="C97" i="2" l="1"/>
  <c r="C96" i="2"/>
  <c r="C95" i="2"/>
  <c r="C98" i="2"/>
  <c r="C80" i="2"/>
  <c r="C79" i="2"/>
  <c r="C78" i="2"/>
  <c r="C77" i="2"/>
  <c r="C62" i="2"/>
  <c r="C61" i="2"/>
  <c r="C60" i="2"/>
  <c r="C59" i="2"/>
  <c r="B10" i="2" l="1"/>
  <c r="C10" i="2"/>
  <c r="C44" i="2"/>
  <c r="C43" i="2"/>
  <c r="C42" i="2"/>
  <c r="C41" i="2"/>
  <c r="C105" i="2"/>
  <c r="B105" i="2"/>
  <c r="C87" i="2"/>
  <c r="B87" i="2"/>
  <c r="C69" i="2"/>
  <c r="B69" i="2"/>
  <c r="C51" i="2"/>
  <c r="B51" i="2"/>
  <c r="P49" i="4"/>
  <c r="O49" i="4"/>
  <c r="N49" i="4"/>
  <c r="M49" i="4"/>
  <c r="L49" i="4"/>
  <c r="J49" i="4"/>
  <c r="I49" i="4"/>
  <c r="H49" i="4"/>
  <c r="G49" i="4"/>
  <c r="F49" i="4"/>
  <c r="P49" i="5"/>
  <c r="O49" i="5"/>
  <c r="N49" i="5"/>
  <c r="M49" i="5"/>
  <c r="L49" i="5"/>
  <c r="J49" i="5"/>
  <c r="I49" i="5"/>
  <c r="H49" i="5"/>
  <c r="G49" i="5"/>
  <c r="F49" i="5"/>
  <c r="P49" i="3"/>
  <c r="O49" i="3"/>
  <c r="N49" i="3"/>
  <c r="M49" i="3"/>
  <c r="L49" i="3"/>
  <c r="J49" i="3"/>
  <c r="I49" i="3"/>
  <c r="H49" i="3"/>
  <c r="G49" i="3"/>
  <c r="F49" i="3"/>
  <c r="P49" i="1"/>
  <c r="O49" i="1"/>
  <c r="N49" i="1"/>
  <c r="M49" i="1"/>
  <c r="L49" i="1"/>
  <c r="J49" i="1"/>
  <c r="I49" i="1"/>
  <c r="H49" i="1"/>
  <c r="G49" i="1"/>
  <c r="F49" i="1"/>
  <c r="C104" i="2" l="1"/>
  <c r="C86" i="2"/>
  <c r="C68" i="2"/>
  <c r="C50" i="2"/>
  <c r="B104" i="2"/>
  <c r="B86" i="2"/>
  <c r="B68" i="2"/>
  <c r="B50" i="2"/>
  <c r="B98" i="2"/>
  <c r="B80" i="2"/>
  <c r="B62" i="2"/>
  <c r="B44" i="2"/>
  <c r="B97" i="2"/>
  <c r="B79" i="2"/>
  <c r="B61" i="2"/>
  <c r="B43" i="2"/>
  <c r="B96" i="2"/>
  <c r="B78" i="2"/>
  <c r="B60" i="2"/>
  <c r="B42" i="2"/>
  <c r="B95" i="2"/>
  <c r="B77" i="2"/>
  <c r="B59" i="2"/>
  <c r="B41" i="2"/>
  <c r="F36" i="5" l="1"/>
  <c r="G36" i="5"/>
  <c r="H36" i="5"/>
  <c r="I36" i="5"/>
  <c r="L36" i="5"/>
  <c r="M36" i="5"/>
  <c r="N36" i="5"/>
  <c r="O36" i="5"/>
  <c r="C82" i="2" l="1"/>
  <c r="C100" i="2"/>
  <c r="C64" i="2"/>
  <c r="C46" i="2"/>
  <c r="O36" i="4" l="1"/>
  <c r="N36" i="4"/>
  <c r="M36" i="4"/>
  <c r="L36" i="4"/>
  <c r="I36" i="4"/>
  <c r="H36" i="4"/>
  <c r="G36" i="4"/>
  <c r="F36" i="4"/>
  <c r="C71" i="2" l="1"/>
  <c r="C89" i="2"/>
  <c r="C107" i="2"/>
  <c r="L67" i="5"/>
  <c r="F67" i="5"/>
  <c r="F67" i="4"/>
  <c r="L67" i="4"/>
  <c r="O36" i="3" l="1"/>
  <c r="N36" i="3"/>
  <c r="M36" i="3"/>
  <c r="L36" i="3"/>
  <c r="I36" i="3"/>
  <c r="H36" i="3"/>
  <c r="G36" i="3"/>
  <c r="F36" i="3"/>
  <c r="F67" i="3" l="1"/>
  <c r="L67" i="3"/>
  <c r="C53" i="2" l="1"/>
  <c r="F36" i="1"/>
  <c r="G36" i="1"/>
  <c r="H36" i="1"/>
  <c r="I36" i="1"/>
  <c r="L36" i="1"/>
  <c r="M36" i="1"/>
  <c r="N36" i="1"/>
  <c r="O36" i="1"/>
  <c r="L67" i="1" l="1"/>
  <c r="F67" i="1"/>
  <c r="C18" i="2"/>
  <c r="B18" i="2"/>
  <c r="C17" i="2"/>
  <c r="B17" i="2"/>
  <c r="C16" i="2"/>
  <c r="B16" i="2"/>
  <c r="C9" i="2"/>
  <c r="B9" i="2"/>
  <c r="C8" i="2"/>
  <c r="B8" i="2"/>
  <c r="C7" i="2"/>
  <c r="B7" i="2"/>
  <c r="C6" i="2"/>
  <c r="B6" i="2"/>
  <c r="C4" i="2" l="1"/>
  <c r="D10" i="2"/>
  <c r="C11" i="2"/>
  <c r="H11" i="2" s="1"/>
  <c r="C19" i="2"/>
  <c r="C20" i="2"/>
  <c r="D6" i="2"/>
  <c r="D7" i="2"/>
  <c r="G7" i="2" s="1"/>
  <c r="D8" i="2"/>
  <c r="G8" i="2" s="1"/>
  <c r="D9" i="2"/>
  <c r="G9" i="2" s="1"/>
  <c r="D18" i="2"/>
  <c r="G18" i="2" s="1"/>
  <c r="D17" i="2"/>
  <c r="G17" i="2" s="1"/>
  <c r="D16" i="2"/>
  <c r="H16" i="2" s="1"/>
  <c r="G10" i="2" l="1"/>
  <c r="D11" i="2"/>
  <c r="H10" i="2"/>
  <c r="G11" i="2"/>
  <c r="G6" i="2"/>
  <c r="C12" i="2"/>
  <c r="H6" i="2"/>
  <c r="H7" i="2"/>
  <c r="H17" i="2"/>
  <c r="H8" i="2"/>
  <c r="D19" i="2"/>
  <c r="G16" i="2"/>
  <c r="H9" i="2"/>
  <c r="H18" i="2"/>
  <c r="H2" i="2" l="1"/>
  <c r="G2" i="2"/>
  <c r="D4" i="2" l="1"/>
</calcChain>
</file>

<file path=xl/comments1.xml><?xml version="1.0" encoding="utf-8"?>
<comments xmlns="http://schemas.openxmlformats.org/spreadsheetml/2006/main">
  <authors>
    <author>User</author>
  </authors>
  <commentList>
    <comment ref="E28" authorId="0" shape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<sst xmlns="http://schemas.openxmlformats.org/spreadsheetml/2006/main" count="580" uniqueCount="205">
  <si>
    <t>UNIVERSITATEA DIN CRAIOVA</t>
  </si>
  <si>
    <t>Disciplina</t>
  </si>
  <si>
    <t>Cod</t>
  </si>
  <si>
    <t>C1</t>
  </si>
  <si>
    <t>S1</t>
  </si>
  <si>
    <t>L1</t>
  </si>
  <si>
    <t>P1</t>
  </si>
  <si>
    <t>CT1</t>
  </si>
  <si>
    <t>FV1</t>
  </si>
  <si>
    <t>C2</t>
  </si>
  <si>
    <t>S2</t>
  </si>
  <si>
    <t>L2</t>
  </si>
  <si>
    <t>P2</t>
  </si>
  <si>
    <t>CT2</t>
  </si>
  <si>
    <t>FV2</t>
  </si>
  <si>
    <t>RECAPITULATIV</t>
  </si>
  <si>
    <t>%</t>
  </si>
  <si>
    <t>Lista coduri</t>
  </si>
  <si>
    <t>Discipline</t>
  </si>
  <si>
    <t>T O T A L</t>
  </si>
  <si>
    <t>Nr.</t>
  </si>
  <si>
    <t>Se verifica?</t>
  </si>
  <si>
    <t>Standarde ARACIS % minim         maxim</t>
  </si>
  <si>
    <t>VERDICT GENERAL</t>
  </si>
  <si>
    <t>RECAPITULATIV - Anul I</t>
  </si>
  <si>
    <t>RECAPITULATIV - Anul II</t>
  </si>
  <si>
    <t>RECAPITULATIV - Anul III</t>
  </si>
  <si>
    <t>RECAPITULATIV - Anul IV</t>
  </si>
  <si>
    <t>Sem. I</t>
  </si>
  <si>
    <t>Sem. II</t>
  </si>
  <si>
    <t>Nr. sapt./sem. daca ≠ 14</t>
  </si>
  <si>
    <t>TOTAL (fara F)</t>
  </si>
  <si>
    <t>Opt.
0/≥1</t>
  </si>
  <si>
    <t>Facultatea de …</t>
  </si>
  <si>
    <t>Departamentul: ... (DXX)</t>
  </si>
  <si>
    <t>Nr. ore practica ARACIS</t>
  </si>
  <si>
    <t>Nr. ore practica</t>
  </si>
  <si>
    <t xml:space="preserve">APROBAT începând cu </t>
  </si>
  <si>
    <t>DISCIPLINE FACULTATIVE</t>
  </si>
  <si>
    <t>DISCIPLINE OBLIGATORII SI OPTIONALE</t>
  </si>
  <si>
    <t>TOTAL (cu F)</t>
  </si>
  <si>
    <r>
      <rPr>
        <b/>
        <sz val="11"/>
        <color indexed="8"/>
        <rFont val="Calibri"/>
        <family val="2"/>
      </rPr>
      <t>Domeniul de ierarhizare</t>
    </r>
    <r>
      <rPr>
        <sz val="11"/>
        <color theme="1"/>
        <rFont val="Calibri"/>
        <family val="2"/>
      </rPr>
      <t>: …</t>
    </r>
  </si>
  <si>
    <r>
      <rPr>
        <b/>
        <sz val="11"/>
        <color indexed="8"/>
        <rFont val="Calibri"/>
        <family val="2"/>
      </rPr>
      <t>Programul de studii</t>
    </r>
    <r>
      <rPr>
        <sz val="11"/>
        <color theme="1"/>
        <rFont val="Calibri"/>
        <family val="2"/>
      </rPr>
      <t>: ... (XXX)</t>
    </r>
  </si>
  <si>
    <r>
      <rPr>
        <b/>
        <sz val="11"/>
        <color indexed="8"/>
        <rFont val="Calibri"/>
        <family val="2"/>
      </rPr>
      <t>Durata studiilor</t>
    </r>
    <r>
      <rPr>
        <sz val="11"/>
        <color theme="1"/>
        <rFont val="Calibri"/>
        <family val="2"/>
      </rPr>
      <t xml:space="preserve"> : …</t>
    </r>
  </si>
  <si>
    <r>
      <rPr>
        <b/>
        <sz val="11"/>
        <color indexed="8"/>
        <rFont val="Calibri"/>
        <family val="2"/>
      </rPr>
      <t>Forma de învăţământ</t>
    </r>
    <r>
      <rPr>
        <sz val="11"/>
        <color theme="1"/>
        <rFont val="Calibri"/>
        <family val="2"/>
      </rPr>
      <t> : …</t>
    </r>
  </si>
  <si>
    <t>■  fundamentale (DF)</t>
  </si>
  <si>
    <t>DF</t>
  </si>
  <si>
    <t>■  de domeniu (DD)</t>
  </si>
  <si>
    <t>DD</t>
  </si>
  <si>
    <t>■  de specialitate (DS)</t>
  </si>
  <si>
    <t>■  complementare (DC)</t>
  </si>
  <si>
    <t>DS</t>
  </si>
  <si>
    <t>DC</t>
  </si>
  <si>
    <t>■   optionale (DO)</t>
  </si>
  <si>
    <t>DO</t>
  </si>
  <si>
    <t>■   facultative (DF)</t>
  </si>
  <si>
    <t>Discipline fundamentale, de domeniu, de specialitate,complementare si conform optiunii universitatii</t>
  </si>
  <si>
    <t>Discipline obligatorii, optionale si facultative</t>
  </si>
  <si>
    <t>■  conform optiunii universitatii (DOU)</t>
  </si>
  <si>
    <t>■   obligatorii (DOB)</t>
  </si>
  <si>
    <t xml:space="preserve">DOB
DO
DF   </t>
  </si>
  <si>
    <t>DF
DD
DS
DC
DOU</t>
  </si>
  <si>
    <t>DOB</t>
  </si>
  <si>
    <t>Tipuri de discipline:</t>
  </si>
  <si>
    <r>
      <rPr>
        <b/>
        <sz val="11"/>
        <color theme="1"/>
        <rFont val="Calibri"/>
        <family val="2"/>
      </rPr>
      <t xml:space="preserve">1.Tipuri de discipline după categoria formativă:  </t>
    </r>
    <r>
      <rPr>
        <sz val="11"/>
        <color theme="1"/>
        <rFont val="Calibri"/>
        <family val="2"/>
      </rPr>
      <t xml:space="preserve">
DF- discipline fundamentale, 
DD- discipline de domeniu
DS- discipline de specialitate
DC- discipline complementare
DOU- discipline conform opțiunii universității</t>
    </r>
  </si>
  <si>
    <r>
      <t xml:space="preserve">2.Tipuri de discipline după opționalitate: 
</t>
    </r>
    <r>
      <rPr>
        <sz val="11"/>
        <color theme="1"/>
        <rFont val="Calibri"/>
        <family val="2"/>
      </rPr>
      <t>DOB- Discipline obligatorii
DO- Discipline opționale
DF- discipline facultative</t>
    </r>
  </si>
  <si>
    <t>anul universitar 2018-2019</t>
  </si>
  <si>
    <r>
      <t xml:space="preserve">PLAN DE ÎNVĂŢĂMÂNT  – Anul I </t>
    </r>
    <r>
      <rPr>
        <b/>
        <sz val="11"/>
        <rFont val="Calibri"/>
        <family val="2"/>
      </rPr>
      <t>(2018-2019)</t>
    </r>
  </si>
  <si>
    <r>
      <t xml:space="preserve">PLAN DE ÎNVĂŢĂMÂNT  – Anul II </t>
    </r>
    <r>
      <rPr>
        <b/>
        <sz val="11"/>
        <rFont val="Calibri"/>
        <family val="2"/>
      </rPr>
      <t>(2019-2020)</t>
    </r>
  </si>
  <si>
    <r>
      <t xml:space="preserve">PLAN DE ÎNVĂŢĂMÂNT  – Anul III </t>
    </r>
    <r>
      <rPr>
        <b/>
        <sz val="11"/>
        <rFont val="Calibri"/>
        <family val="2"/>
      </rPr>
      <t>(2020-2021)</t>
    </r>
  </si>
  <si>
    <r>
      <t xml:space="preserve">PLAN DE ÎNVĂŢĂMÂNT – Anul IV </t>
    </r>
    <r>
      <rPr>
        <b/>
        <sz val="11"/>
        <rFont val="Calibri"/>
        <family val="2"/>
      </rPr>
      <t>(2021-2022)</t>
    </r>
  </si>
  <si>
    <t>Igienă si prim ajutor</t>
  </si>
  <si>
    <t>E</t>
  </si>
  <si>
    <t>Gimnastică de bază</t>
  </si>
  <si>
    <t>Fundamentele științifice ale jocurilor sportive: handbal</t>
  </si>
  <si>
    <t>C</t>
  </si>
  <si>
    <t>Fundamentele științifice ale jocurilor sportive: fotbal/gimnastică ritmică</t>
  </si>
  <si>
    <t>Stagiu montan</t>
  </si>
  <si>
    <t>V</t>
  </si>
  <si>
    <t xml:space="preserve">Limbă străină </t>
  </si>
  <si>
    <t>Teoria şi metodica educaţiei fizice şi sportului</t>
  </si>
  <si>
    <t>Kinesiologie</t>
  </si>
  <si>
    <t>Bazele generale ale atletismului</t>
  </si>
  <si>
    <t>Fundamentele științifice ale jocurilor sportive: baschet</t>
  </si>
  <si>
    <t>Fundamentele științifice ale jocurilor sportive: volei</t>
  </si>
  <si>
    <t>Fiziologie I</t>
  </si>
  <si>
    <t>Stagiu de practică în centre speciale de educație</t>
  </si>
  <si>
    <t>Psihologia educației. (DPPD)</t>
  </si>
  <si>
    <t>D14MP1L101</t>
  </si>
  <si>
    <t>Fundamentele pedagogiei. Teoria și metodologia curriculumului. (DPPD)</t>
  </si>
  <si>
    <t>D14MP1L202</t>
  </si>
  <si>
    <t>Bazele generale ale kinetoterapiei</t>
  </si>
  <si>
    <t>Semiologie</t>
  </si>
  <si>
    <t>Kinetoprofilaxie</t>
  </si>
  <si>
    <t>Masaj și tehnici complementare</t>
  </si>
  <si>
    <t>Management și marketing în kinetoterapie</t>
  </si>
  <si>
    <t>Fiziologie II</t>
  </si>
  <si>
    <t>Stagiu de practică în centre de asistență socială</t>
  </si>
  <si>
    <t>Metode de evaluare în kinetoterapie</t>
  </si>
  <si>
    <t>Hidroterapie</t>
  </si>
  <si>
    <t>Kinetoterapia deficiențelor fizice și senzoriale</t>
  </si>
  <si>
    <t>Metode și tehnici de reeducare neuro-motorie</t>
  </si>
  <si>
    <t>Fiziologia efortului</t>
  </si>
  <si>
    <t>DOU</t>
  </si>
  <si>
    <t xml:space="preserve">Stagiu de practică în unități balneo </t>
  </si>
  <si>
    <t>Optional 1 - Asistență socială</t>
  </si>
  <si>
    <t>Optional 1 - Elemente de terapie ocupațională</t>
  </si>
  <si>
    <t>Optional 1 -Etică și integritate academică</t>
  </si>
  <si>
    <t>Optional 2 - Echipamente si aparate de kinetoterapie</t>
  </si>
  <si>
    <t>Optional 2 - Kinetoterapia în medicina sportivă</t>
  </si>
  <si>
    <t>Teoria și metodologia instruirii. Teoria și metodologia evaluării.(DPPD)</t>
  </si>
  <si>
    <t>D14MP1CL103</t>
  </si>
  <si>
    <t>Didactica specialității  (DPPD)</t>
  </si>
  <si>
    <t>D14MP1CL204</t>
  </si>
  <si>
    <t>Kinetoterapia în afecțiunile ortopedico-traumatice</t>
  </si>
  <si>
    <t>Kinetoterapia în geriatrie-gerontologie</t>
  </si>
  <si>
    <t>Kinetoterapia în afecțiunile cardio- respiratorii I</t>
  </si>
  <si>
    <t>Kinetoterapia în pediatrie</t>
  </si>
  <si>
    <t>Stagiu de practică în unități balneo - ortopedie+pediatrie</t>
  </si>
  <si>
    <t>Metode de cercetare științifică</t>
  </si>
  <si>
    <t>Ortezare-protezare</t>
  </si>
  <si>
    <t>Fizioterapie</t>
  </si>
  <si>
    <t>Kinetoterapia în afecțiunile cardio- respiratorii II</t>
  </si>
  <si>
    <t>Kinetoterapia în afecțiunile neurologice</t>
  </si>
  <si>
    <t>Kinetoterapia în afecțiunile reumatologice</t>
  </si>
  <si>
    <t>Activitate fizică adaptată la persoanele cu dizabilități</t>
  </si>
  <si>
    <t>Stagiu de practică în unități balneo - recuperare cardio-respiratorie și neurologică</t>
  </si>
  <si>
    <t>Pregătirea și elaborarea lucrării de licență</t>
  </si>
  <si>
    <t>Examen de licență</t>
  </si>
  <si>
    <t>Instruire asistată de calculator (DPPD)</t>
  </si>
  <si>
    <t>D14MP1CL107</t>
  </si>
  <si>
    <t>Practică pedagogică în învăţământul preuniversitar obligatoriu (DPPD)</t>
  </si>
  <si>
    <t>D14MP1CL109</t>
  </si>
  <si>
    <t>Managementul clasei de elevi (DPPD)</t>
  </si>
  <si>
    <t>D14MP1CL208</t>
  </si>
  <si>
    <t>D14MP1CL209</t>
  </si>
  <si>
    <t>Optional 2 - Radiologie</t>
  </si>
  <si>
    <t>D06KTC317</t>
  </si>
  <si>
    <t>Biomecanica</t>
  </si>
  <si>
    <t>Anatomie I</t>
  </si>
  <si>
    <t>Anatomie II</t>
  </si>
  <si>
    <t>4</t>
  </si>
  <si>
    <t>6</t>
  </si>
  <si>
    <t>Optional 3 - Comunicare in kinetoterapie</t>
  </si>
  <si>
    <t>Optional 3 - Neurofiziologie</t>
  </si>
  <si>
    <t>Optional 3 - Utilizare softuri specializate in kinetoterapie</t>
  </si>
  <si>
    <t>Departamentul: Kinetoterapie si Medicina Sportiva (D06)</t>
  </si>
  <si>
    <r>
      <rPr>
        <b/>
        <sz val="11"/>
        <color indexed="8"/>
        <rFont val="Calibri"/>
        <family val="2"/>
      </rPr>
      <t>Domeniul de ierarhizare</t>
    </r>
    <r>
      <rPr>
        <sz val="11"/>
        <color theme="1"/>
        <rFont val="Calibri"/>
        <family val="2"/>
      </rPr>
      <t>: Kinetoterapie</t>
    </r>
  </si>
  <si>
    <r>
      <rPr>
        <b/>
        <sz val="11"/>
        <color indexed="8"/>
        <rFont val="Calibri"/>
        <family val="2"/>
      </rPr>
      <t>Programul de studii</t>
    </r>
    <r>
      <rPr>
        <sz val="11"/>
        <color theme="1"/>
        <rFont val="Calibri"/>
        <family val="2"/>
      </rPr>
      <t>: Kinetoterapie si motricitate speciala</t>
    </r>
  </si>
  <si>
    <r>
      <rPr>
        <b/>
        <sz val="11"/>
        <color indexed="8"/>
        <rFont val="Calibri"/>
        <family val="2"/>
      </rPr>
      <t>Durata studiilor</t>
    </r>
    <r>
      <rPr>
        <sz val="11"/>
        <color theme="1"/>
        <rFont val="Calibri"/>
        <family val="2"/>
      </rPr>
      <t xml:space="preserve"> :3 ani</t>
    </r>
  </si>
  <si>
    <r>
      <rPr>
        <b/>
        <sz val="11"/>
        <color indexed="8"/>
        <rFont val="Calibri"/>
        <family val="2"/>
      </rPr>
      <t>Forma de învăţământ</t>
    </r>
    <r>
      <rPr>
        <sz val="11"/>
        <color theme="1"/>
        <rFont val="Calibri"/>
        <family val="2"/>
      </rPr>
      <t> : IF</t>
    </r>
  </si>
  <si>
    <t>Facultatea de Educatie Fizica si Sport - CUDTS</t>
  </si>
  <si>
    <t>D06KTS101</t>
  </si>
  <si>
    <t>D06KTS102</t>
  </si>
  <si>
    <t>D06KTS103</t>
  </si>
  <si>
    <t>D06KTS104</t>
  </si>
  <si>
    <t>D06KTS105</t>
  </si>
  <si>
    <t>D06KTS106</t>
  </si>
  <si>
    <t>D06KTS107</t>
  </si>
  <si>
    <t>D06KTS108</t>
  </si>
  <si>
    <t>D06KTS109</t>
  </si>
  <si>
    <t>D06KTS110</t>
  </si>
  <si>
    <t>D06KTS111</t>
  </si>
  <si>
    <t>D06KTS112</t>
  </si>
  <si>
    <t>D06KTS113</t>
  </si>
  <si>
    <t>D06KTS114</t>
  </si>
  <si>
    <t>D06KTS115</t>
  </si>
  <si>
    <t>D06KTS116</t>
  </si>
  <si>
    <t>D06KTS201</t>
  </si>
  <si>
    <t>D06KTS202</t>
  </si>
  <si>
    <t>D06KTS203</t>
  </si>
  <si>
    <t>D06KTS204</t>
  </si>
  <si>
    <t>D06KTS205</t>
  </si>
  <si>
    <t>D06KTS206</t>
  </si>
  <si>
    <t>D06KTS207</t>
  </si>
  <si>
    <t>D06KTS208</t>
  </si>
  <si>
    <t>D06KTS209</t>
  </si>
  <si>
    <t>D06KTS210</t>
  </si>
  <si>
    <t>D06KTS211</t>
  </si>
  <si>
    <t>D06KTS212</t>
  </si>
  <si>
    <t>D06KTS213</t>
  </si>
  <si>
    <t>D06KTS214</t>
  </si>
  <si>
    <t>D06KTS215</t>
  </si>
  <si>
    <t>D06KTS16</t>
  </si>
  <si>
    <t>D06KTS217</t>
  </si>
  <si>
    <t>D06KTS218</t>
  </si>
  <si>
    <t>D06KTS219</t>
  </si>
  <si>
    <t>D06KTS301</t>
  </si>
  <si>
    <t>D06KTS302</t>
  </si>
  <si>
    <t>D06KTS303</t>
  </si>
  <si>
    <t>D06KTS304</t>
  </si>
  <si>
    <t>D06KTS305</t>
  </si>
  <si>
    <t>D06KTS306</t>
  </si>
  <si>
    <t>D06KTS307</t>
  </si>
  <si>
    <t>D06KTS308</t>
  </si>
  <si>
    <t>D06KTS309</t>
  </si>
  <si>
    <t>D06KTS310</t>
  </si>
  <si>
    <t>D06KTS311</t>
  </si>
  <si>
    <t>D06KTS312</t>
  </si>
  <si>
    <t>D06KTS313</t>
  </si>
  <si>
    <t>D06KTS314</t>
  </si>
  <si>
    <t>D06KTS315</t>
  </si>
  <si>
    <t>D06KTS316</t>
  </si>
  <si>
    <t>D06KTS318</t>
  </si>
  <si>
    <t>Facultatea de Educatie Fizica si Sport -CUDTS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</si>
</sst>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38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indexed="10"/>
      <name val="Calibri"/>
      <family val="2"/>
    </font>
    <font>
      <sz val="11"/>
      <color indexed="12"/>
      <name val="Calibri"/>
      <family val="2"/>
    </font>
    <font>
      <sz val="11"/>
      <color indexed="17"/>
      <name val="Calibri"/>
      <family val="2"/>
    </font>
    <font>
      <sz val="11"/>
      <color indexed="53"/>
      <name val="Calibri"/>
      <family val="2"/>
    </font>
    <font>
      <sz val="11"/>
      <color indexed="8"/>
      <name val="Calibri"/>
      <family val="2"/>
    </font>
    <font>
      <b/>
      <sz val="11"/>
      <color rgb="FF00B050"/>
      <name val="Calibri"/>
      <family val="2"/>
    </font>
    <font>
      <b/>
      <sz val="11"/>
      <color rgb="FF00B000"/>
      <name val="Calibri"/>
      <family val="2"/>
    </font>
    <font>
      <b/>
      <sz val="11"/>
      <color indexed="12"/>
      <name val="Calibri"/>
      <family val="2"/>
    </font>
    <font>
      <b/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rgb="FFFF0000"/>
      <name val="Calibri"/>
      <family val="2"/>
    </font>
    <font>
      <b/>
      <sz val="11"/>
      <color rgb="FF0000FF"/>
      <name val="Calibri"/>
      <family val="2"/>
    </font>
    <font>
      <b/>
      <sz val="11"/>
      <color rgb="FF008000"/>
      <name val="Calibri"/>
      <family val="2"/>
    </font>
    <font>
      <b/>
      <sz val="11"/>
      <color rgb="FFFF6600"/>
      <name val="Calibri"/>
      <family val="2"/>
    </font>
    <font>
      <b/>
      <sz val="11"/>
      <color theme="1"/>
      <name val="Calibri"/>
      <family val="2"/>
    </font>
    <font>
      <b/>
      <sz val="11"/>
      <color rgb="FF00B0F0"/>
      <name val="Calibri"/>
      <family val="2"/>
    </font>
    <font>
      <sz val="11"/>
      <color rgb="FF008000"/>
      <name val="Calibri"/>
      <family val="2"/>
    </font>
    <font>
      <sz val="11"/>
      <color rgb="FFFF6600"/>
      <name val="Calibri"/>
      <family val="2"/>
    </font>
    <font>
      <sz val="11"/>
      <color rgb="FF0000FF"/>
      <name val="Calibri"/>
      <family val="2"/>
    </font>
    <font>
      <b/>
      <sz val="1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  <font>
      <sz val="11"/>
      <color indexed="1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3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20"/>
      <color rgb="FF00B05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sz val="11"/>
      <color rgb="FF0070C0"/>
      <name val="Calibri"/>
      <family val="2"/>
      <charset val="238"/>
    </font>
    <font>
      <sz val="11"/>
      <color rgb="FF92D050"/>
      <name val="Calibri"/>
      <family val="2"/>
      <charset val="238"/>
    </font>
    <font>
      <sz val="11"/>
      <color rgb="FFFFFF00"/>
      <name val="Calibri"/>
      <family val="2"/>
      <charset val="238"/>
    </font>
    <font>
      <sz val="11"/>
      <color rgb="FF00B05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FF0000"/>
      <name val="Calibri"/>
      <family val="2"/>
    </font>
    <font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FF"/>
      <name val="Calibri"/>
      <family val="2"/>
      <charset val="1"/>
    </font>
    <font>
      <sz val="11"/>
      <color rgb="FF008000"/>
      <name val="Calibri"/>
      <family val="2"/>
      <charset val="1"/>
    </font>
    <font>
      <sz val="11"/>
      <color rgb="FFFF6600"/>
      <name val="Calibri"/>
      <family val="2"/>
      <charset val="1"/>
    </font>
    <font>
      <b/>
      <sz val="14"/>
      <color rgb="FFFF0000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5">
    <xf numFmtId="0" fontId="0" fillId="0" borderId="0" xfId="0"/>
    <xf numFmtId="0" fontId="0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5" borderId="10" xfId="0" applyFont="1" applyFill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8" fillId="0" borderId="45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8" fillId="5" borderId="8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3" fillId="5" borderId="8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1" fontId="16" fillId="2" borderId="2" xfId="0" applyNumberFormat="1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5" borderId="9" xfId="0" applyFont="1" applyFill="1" applyBorder="1" applyAlignment="1">
      <alignment vertical="center" wrapText="1"/>
    </xf>
    <xf numFmtId="0" fontId="7" fillId="5" borderId="10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8" fillId="3" borderId="7" xfId="0" applyFont="1" applyFill="1" applyBorder="1" applyAlignment="1">
      <alignment horizontal="center"/>
    </xf>
    <xf numFmtId="0" fontId="19" fillId="3" borderId="7" xfId="0" applyFont="1" applyFill="1" applyBorder="1" applyAlignment="1">
      <alignment horizontal="center"/>
    </xf>
    <xf numFmtId="0" fontId="20" fillId="3" borderId="7" xfId="0" applyFont="1" applyFill="1" applyBorder="1" applyAlignment="1">
      <alignment horizontal="center"/>
    </xf>
    <xf numFmtId="0" fontId="21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0" borderId="9" xfId="0" applyFont="1" applyBorder="1" applyAlignment="1">
      <alignment vertical="center" wrapText="1"/>
    </xf>
    <xf numFmtId="0" fontId="6" fillId="4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6" fillId="0" borderId="44" xfId="0" applyFont="1" applyBorder="1" applyAlignment="1">
      <alignment wrapText="1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46" xfId="0" applyFont="1" applyBorder="1" applyAlignment="1">
      <alignment wrapText="1"/>
    </xf>
    <xf numFmtId="0" fontId="6" fillId="0" borderId="4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5" fillId="4" borderId="9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/>
    </xf>
    <xf numFmtId="0" fontId="22" fillId="4" borderId="11" xfId="0" applyFont="1" applyFill="1" applyBorder="1" applyAlignment="1">
      <alignment horizontal="center"/>
    </xf>
    <xf numFmtId="0" fontId="18" fillId="4" borderId="8" xfId="0" applyFont="1" applyFill="1" applyBorder="1" applyAlignment="1">
      <alignment horizontal="center"/>
    </xf>
    <xf numFmtId="0" fontId="19" fillId="4" borderId="8" xfId="0" applyFont="1" applyFill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21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23" fillId="4" borderId="10" xfId="0" applyFont="1" applyFill="1" applyBorder="1" applyAlignment="1">
      <alignment horizontal="center"/>
    </xf>
    <xf numFmtId="0" fontId="23" fillId="4" borderId="11" xfId="0" applyFont="1" applyFill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6" fillId="0" borderId="40" xfId="0" applyFont="1" applyBorder="1" applyAlignment="1">
      <alignment vertical="center" wrapText="1"/>
    </xf>
    <xf numFmtId="0" fontId="6" fillId="0" borderId="42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6" fillId="0" borderId="44" xfId="0" applyFont="1" applyBorder="1" applyAlignment="1">
      <alignment horizontal="center" vertical="center"/>
    </xf>
    <xf numFmtId="0" fontId="6" fillId="0" borderId="0" xfId="0" applyFont="1" applyAlignment="1"/>
    <xf numFmtId="0" fontId="22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22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" fontId="20" fillId="2" borderId="2" xfId="0" applyNumberFormat="1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vertical="center"/>
    </xf>
    <xf numFmtId="0" fontId="24" fillId="5" borderId="10" xfId="0" applyFont="1" applyFill="1" applyBorder="1" applyAlignment="1">
      <alignment horizontal="center" vertical="center"/>
    </xf>
    <xf numFmtId="0" fontId="25" fillId="5" borderId="10" xfId="0" applyFont="1" applyFill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2" fillId="4" borderId="9" xfId="0" applyFont="1" applyFill="1" applyBorder="1" applyAlignment="1">
      <alignment vertical="center" wrapText="1"/>
    </xf>
    <xf numFmtId="0" fontId="22" fillId="4" borderId="10" xfId="0" applyFont="1" applyFill="1" applyBorder="1" applyAlignment="1">
      <alignment vertical="center" shrinkToFit="1"/>
    </xf>
    <xf numFmtId="0" fontId="26" fillId="4" borderId="10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/>
    </xf>
    <xf numFmtId="0" fontId="25" fillId="4" borderId="1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2" fillId="4" borderId="10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center" vertical="center"/>
    </xf>
    <xf numFmtId="0" fontId="6" fillId="0" borderId="47" xfId="0" applyFont="1" applyBorder="1" applyAlignment="1">
      <alignment wrapText="1"/>
    </xf>
    <xf numFmtId="0" fontId="6" fillId="0" borderId="48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6" xfId="0" applyFont="1" applyBorder="1" applyAlignment="1">
      <alignment horizontal="center" vertical="top"/>
    </xf>
    <xf numFmtId="0" fontId="6" fillId="0" borderId="10" xfId="0" applyFont="1" applyBorder="1" applyAlignment="1"/>
    <xf numFmtId="0" fontId="6" fillId="0" borderId="11" xfId="0" applyFont="1" applyBorder="1" applyAlignment="1"/>
    <xf numFmtId="0" fontId="6" fillId="0" borderId="33" xfId="0" applyFont="1" applyBorder="1" applyAlignment="1">
      <alignment horizontal="center"/>
    </xf>
    <xf numFmtId="0" fontId="5" fillId="2" borderId="26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0" fontId="6" fillId="0" borderId="23" xfId="0" applyFont="1" applyBorder="1" applyAlignment="1">
      <alignment wrapText="1"/>
    </xf>
    <xf numFmtId="0" fontId="12" fillId="0" borderId="16" xfId="0" applyFont="1" applyBorder="1" applyAlignment="1">
      <alignment horizontal="center"/>
    </xf>
    <xf numFmtId="0" fontId="6" fillId="0" borderId="24" xfId="0" applyFont="1" applyBorder="1" applyAlignment="1">
      <alignment wrapText="1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0" fillId="0" borderId="0" xfId="0" applyFont="1"/>
    <xf numFmtId="0" fontId="27" fillId="4" borderId="8" xfId="0" applyFont="1" applyFill="1" applyBorder="1" applyAlignment="1">
      <alignment horizontal="center" vertical="center" wrapText="1" readingOrder="1"/>
    </xf>
    <xf numFmtId="0" fontId="29" fillId="2" borderId="9" xfId="0" applyFont="1" applyFill="1" applyBorder="1" applyAlignment="1">
      <alignment horizontal="center" vertical="center" wrapText="1"/>
    </xf>
    <xf numFmtId="0" fontId="29" fillId="0" borderId="0" xfId="0" applyFont="1"/>
    <xf numFmtId="0" fontId="29" fillId="0" borderId="0" xfId="0" applyFont="1" applyAlignment="1">
      <alignment horizontal="center"/>
    </xf>
    <xf numFmtId="2" fontId="28" fillId="4" borderId="9" xfId="0" applyNumberFormat="1" applyFont="1" applyFill="1" applyBorder="1" applyAlignment="1">
      <alignment horizontal="center" vertical="center" wrapText="1"/>
    </xf>
    <xf numFmtId="2" fontId="28" fillId="4" borderId="11" xfId="0" applyNumberFormat="1" applyFont="1" applyFill="1" applyBorder="1" applyAlignment="1">
      <alignment horizontal="center" vertical="center" wrapText="1"/>
    </xf>
    <xf numFmtId="0" fontId="29" fillId="2" borderId="8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4" borderId="5" xfId="0" applyFont="1" applyFill="1" applyBorder="1" applyAlignment="1">
      <alignment vertical="center" wrapText="1"/>
    </xf>
    <xf numFmtId="2" fontId="0" fillId="4" borderId="22" xfId="0" applyNumberFormat="1" applyFont="1" applyFill="1" applyBorder="1" applyAlignment="1">
      <alignment horizontal="center" vertical="center" wrapText="1"/>
    </xf>
    <xf numFmtId="2" fontId="28" fillId="4" borderId="22" xfId="0" applyNumberFormat="1" applyFont="1" applyFill="1" applyBorder="1" applyAlignment="1">
      <alignment horizontal="right" vertical="center" wrapText="1"/>
    </xf>
    <xf numFmtId="2" fontId="30" fillId="4" borderId="29" xfId="0" applyNumberFormat="1" applyFont="1" applyFill="1" applyBorder="1" applyAlignment="1">
      <alignment horizontal="left" vertical="center" wrapText="1"/>
    </xf>
    <xf numFmtId="0" fontId="31" fillId="0" borderId="0" xfId="0" applyFont="1" applyBorder="1" applyAlignment="1">
      <alignment horizontal="center" vertical="center" wrapText="1"/>
    </xf>
    <xf numFmtId="0" fontId="0" fillId="4" borderId="6" xfId="0" applyFont="1" applyFill="1" applyBorder="1" applyAlignment="1">
      <alignment vertical="center" wrapText="1"/>
    </xf>
    <xf numFmtId="2" fontId="0" fillId="4" borderId="23" xfId="0" applyNumberFormat="1" applyFont="1" applyFill="1" applyBorder="1" applyAlignment="1">
      <alignment horizontal="center" vertical="center" wrapText="1"/>
    </xf>
    <xf numFmtId="2" fontId="28" fillId="4" borderId="23" xfId="0" applyNumberFormat="1" applyFont="1" applyFill="1" applyBorder="1" applyAlignment="1">
      <alignment horizontal="right" vertical="center" wrapText="1"/>
    </xf>
    <xf numFmtId="2" fontId="30" fillId="4" borderId="30" xfId="0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31" fillId="0" borderId="0" xfId="0" applyFont="1" applyAlignment="1">
      <alignment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/>
    <xf numFmtId="0" fontId="0" fillId="4" borderId="12" xfId="0" applyFont="1" applyFill="1" applyBorder="1" applyAlignment="1">
      <alignment vertical="center" wrapText="1"/>
    </xf>
    <xf numFmtId="2" fontId="28" fillId="4" borderId="27" xfId="0" applyNumberFormat="1" applyFont="1" applyFill="1" applyBorder="1" applyAlignment="1">
      <alignment horizontal="right" vertical="center" wrapText="1"/>
    </xf>
    <xf numFmtId="2" fontId="30" fillId="4" borderId="28" xfId="0" applyNumberFormat="1" applyFont="1" applyFill="1" applyBorder="1" applyAlignment="1">
      <alignment horizontal="left" vertical="center" wrapText="1"/>
    </xf>
    <xf numFmtId="0" fontId="0" fillId="4" borderId="9" xfId="0" applyFont="1" applyFill="1" applyBorder="1"/>
    <xf numFmtId="1" fontId="28" fillId="4" borderId="8" xfId="0" applyNumberFormat="1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2" fontId="28" fillId="4" borderId="9" xfId="0" applyNumberFormat="1" applyFont="1" applyFill="1" applyBorder="1" applyAlignment="1">
      <alignment horizontal="right" vertical="center" wrapText="1"/>
    </xf>
    <xf numFmtId="2" fontId="30" fillId="4" borderId="11" xfId="0" applyNumberFormat="1" applyFont="1" applyFill="1" applyBorder="1" applyAlignment="1">
      <alignment horizontal="left" vertical="center" wrapText="1"/>
    </xf>
    <xf numFmtId="0" fontId="29" fillId="0" borderId="0" xfId="0" applyFont="1" applyBorder="1" applyAlignment="1">
      <alignment horizontal="center"/>
    </xf>
    <xf numFmtId="2" fontId="0" fillId="4" borderId="6" xfId="0" applyNumberFormat="1" applyFont="1" applyFill="1" applyBorder="1" applyAlignment="1">
      <alignment horizontal="center" vertical="center" wrapText="1"/>
    </xf>
    <xf numFmtId="1" fontId="0" fillId="4" borderId="6" xfId="0" applyNumberFormat="1" applyFont="1" applyFill="1" applyBorder="1" applyAlignment="1">
      <alignment horizontal="center" vertical="center"/>
    </xf>
    <xf numFmtId="2" fontId="0" fillId="4" borderId="6" xfId="0" applyNumberFormat="1" applyFont="1" applyFill="1" applyBorder="1" applyAlignment="1">
      <alignment horizontal="center" vertical="center"/>
    </xf>
    <xf numFmtId="0" fontId="0" fillId="4" borderId="35" xfId="0" applyFont="1" applyFill="1" applyBorder="1" applyAlignment="1">
      <alignment vertical="center" wrapText="1"/>
    </xf>
    <xf numFmtId="1" fontId="28" fillId="4" borderId="35" xfId="0" applyNumberFormat="1" applyFont="1" applyFill="1" applyBorder="1" applyAlignment="1">
      <alignment horizontal="center" vertical="center"/>
    </xf>
    <xf numFmtId="2" fontId="0" fillId="4" borderId="35" xfId="0" applyNumberFormat="1" applyFont="1" applyFill="1" applyBorder="1" applyAlignment="1">
      <alignment horizontal="center" vertical="center"/>
    </xf>
    <xf numFmtId="1" fontId="0" fillId="4" borderId="36" xfId="0" applyNumberFormat="1" applyFont="1" applyFill="1" applyBorder="1" applyAlignment="1">
      <alignment horizontal="center" vertical="center" wrapText="1"/>
    </xf>
    <xf numFmtId="1" fontId="0" fillId="4" borderId="37" xfId="0" applyNumberFormat="1" applyFont="1" applyFill="1" applyBorder="1" applyAlignment="1">
      <alignment horizontal="center" vertical="center" wrapText="1"/>
    </xf>
    <xf numFmtId="2" fontId="28" fillId="4" borderId="38" xfId="0" applyNumberFormat="1" applyFont="1" applyFill="1" applyBorder="1" applyAlignment="1">
      <alignment horizontal="right" vertical="center" wrapText="1"/>
    </xf>
    <xf numFmtId="2" fontId="30" fillId="4" borderId="39" xfId="0" applyNumberFormat="1" applyFont="1" applyFill="1" applyBorder="1" applyAlignment="1">
      <alignment horizontal="left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1" fontId="0" fillId="4" borderId="22" xfId="0" applyNumberFormat="1" applyFont="1" applyFill="1" applyBorder="1" applyAlignment="1">
      <alignment horizontal="center" vertical="center" wrapText="1"/>
    </xf>
    <xf numFmtId="1" fontId="0" fillId="4" borderId="13" xfId="0" applyNumberFormat="1" applyFont="1" applyFill="1" applyBorder="1" applyAlignment="1">
      <alignment horizontal="center" vertical="center" wrapText="1"/>
    </xf>
    <xf numFmtId="1" fontId="0" fillId="4" borderId="15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1" fontId="0" fillId="4" borderId="23" xfId="0" applyNumberFormat="1" applyFont="1" applyFill="1" applyBorder="1" applyAlignment="1">
      <alignment horizontal="center" vertical="center" wrapText="1"/>
    </xf>
    <xf numFmtId="1" fontId="0" fillId="4" borderId="16" xfId="0" applyNumberFormat="1" applyFont="1" applyFill="1" applyBorder="1" applyAlignment="1">
      <alignment horizontal="center" vertical="center" wrapText="1"/>
    </xf>
    <xf numFmtId="1" fontId="0" fillId="4" borderId="18" xfId="0" applyNumberFormat="1" applyFont="1" applyFill="1" applyBorder="1" applyAlignment="1">
      <alignment horizontal="center" vertical="center" wrapText="1"/>
    </xf>
    <xf numFmtId="1" fontId="0" fillId="4" borderId="24" xfId="0" applyNumberFormat="1" applyFont="1" applyFill="1" applyBorder="1" applyAlignment="1">
      <alignment horizontal="center" vertical="center" wrapText="1"/>
    </xf>
    <xf numFmtId="1" fontId="0" fillId="4" borderId="19" xfId="0" applyNumberFormat="1" applyFont="1" applyFill="1" applyBorder="1" applyAlignment="1">
      <alignment horizontal="center" vertical="center" wrapText="1"/>
    </xf>
    <xf numFmtId="1" fontId="0" fillId="4" borderId="2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1" fontId="0" fillId="4" borderId="12" xfId="0" applyNumberFormat="1" applyFont="1" applyFill="1" applyBorder="1" applyAlignment="1">
      <alignment horizontal="center" vertical="center"/>
    </xf>
    <xf numFmtId="2" fontId="28" fillId="4" borderId="24" xfId="0" applyNumberFormat="1" applyFont="1" applyFill="1" applyBorder="1" applyAlignment="1">
      <alignment horizontal="right" vertical="center" wrapText="1"/>
    </xf>
    <xf numFmtId="2" fontId="30" fillId="4" borderId="31" xfId="0" applyNumberFormat="1" applyFont="1" applyFill="1" applyBorder="1" applyAlignment="1">
      <alignment horizontal="left" vertical="center" wrapText="1"/>
    </xf>
    <xf numFmtId="2" fontId="0" fillId="0" borderId="0" xfId="0" applyNumberFormat="1" applyFont="1"/>
    <xf numFmtId="0" fontId="6" fillId="0" borderId="0" xfId="0" applyFont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6" fillId="0" borderId="0" xfId="0" applyFont="1" applyAlignment="1">
      <alignment wrapText="1"/>
    </xf>
    <xf numFmtId="0" fontId="4" fillId="4" borderId="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22" fillId="0" borderId="49" xfId="0" applyFont="1" applyFill="1" applyBorder="1" applyAlignment="1">
      <alignment vertical="center" wrapText="1"/>
    </xf>
    <xf numFmtId="0" fontId="6" fillId="0" borderId="49" xfId="0" applyFont="1" applyBorder="1" applyAlignment="1"/>
    <xf numFmtId="0" fontId="22" fillId="0" borderId="49" xfId="0" applyFont="1" applyBorder="1" applyAlignment="1">
      <alignment horizontal="center"/>
    </xf>
    <xf numFmtId="0" fontId="22" fillId="0" borderId="49" xfId="0" applyFont="1" applyBorder="1" applyAlignment="1">
      <alignment wrapText="1"/>
    </xf>
    <xf numFmtId="0" fontId="6" fillId="0" borderId="49" xfId="0" applyFont="1" applyBorder="1" applyAlignment="1">
      <alignment horizontal="center"/>
    </xf>
    <xf numFmtId="0" fontId="8" fillId="0" borderId="49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1" fillId="0" borderId="49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34" fillId="0" borderId="16" xfId="0" applyFont="1" applyFill="1" applyBorder="1" applyAlignment="1">
      <alignment horizontal="center" vertical="center"/>
    </xf>
    <xf numFmtId="0" fontId="35" fillId="0" borderId="17" xfId="0" applyFont="1" applyFill="1" applyBorder="1" applyAlignment="1">
      <alignment horizontal="center" vertical="center"/>
    </xf>
    <xf numFmtId="0" fontId="36" fillId="0" borderId="17" xfId="0" applyFont="1" applyFill="1" applyBorder="1" applyAlignment="1">
      <alignment horizontal="center" vertical="center"/>
    </xf>
    <xf numFmtId="0" fontId="37" fillId="0" borderId="18" xfId="0" applyFont="1" applyFill="1" applyBorder="1" applyAlignment="1">
      <alignment horizontal="center" vertical="center"/>
    </xf>
    <xf numFmtId="0" fontId="38" fillId="0" borderId="16" xfId="0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1" fontId="39" fillId="4" borderId="8" xfId="0" applyNumberFormat="1" applyFont="1" applyFill="1" applyBorder="1" applyAlignment="1">
      <alignment horizontal="center" vertical="center" wrapText="1"/>
    </xf>
    <xf numFmtId="1" fontId="40" fillId="0" borderId="8" xfId="0" applyNumberFormat="1" applyFont="1" applyFill="1" applyBorder="1" applyAlignment="1">
      <alignment horizontal="center" vertical="center" wrapText="1"/>
    </xf>
    <xf numFmtId="0" fontId="39" fillId="4" borderId="10" xfId="0" applyFont="1" applyFill="1" applyBorder="1" applyAlignment="1">
      <alignment horizontal="center" vertical="center" wrapText="1"/>
    </xf>
    <xf numFmtId="0" fontId="41" fillId="4" borderId="11" xfId="0" applyFont="1" applyFill="1" applyBorder="1" applyAlignment="1">
      <alignment horizontal="center" vertical="center" wrapText="1"/>
    </xf>
    <xf numFmtId="2" fontId="39" fillId="4" borderId="22" xfId="0" applyNumberFormat="1" applyFont="1" applyFill="1" applyBorder="1" applyAlignment="1">
      <alignment horizontal="right" vertical="center" wrapText="1"/>
    </xf>
    <xf numFmtId="2" fontId="41" fillId="4" borderId="29" xfId="0" applyNumberFormat="1" applyFont="1" applyFill="1" applyBorder="1" applyAlignment="1">
      <alignment horizontal="left" vertical="center" wrapText="1"/>
    </xf>
    <xf numFmtId="2" fontId="39" fillId="4" borderId="23" xfId="0" applyNumberFormat="1" applyFont="1" applyFill="1" applyBorder="1" applyAlignment="1">
      <alignment horizontal="right" vertical="center" wrapText="1"/>
    </xf>
    <xf numFmtId="2" fontId="41" fillId="4" borderId="30" xfId="0" applyNumberFormat="1" applyFont="1" applyFill="1" applyBorder="1" applyAlignment="1">
      <alignment horizontal="left" vertical="center" wrapText="1"/>
    </xf>
    <xf numFmtId="1" fontId="0" fillId="0" borderId="13" xfId="0" applyNumberFormat="1" applyBorder="1" applyAlignment="1">
      <alignment horizontal="center" vertical="center" wrapText="1"/>
    </xf>
    <xf numFmtId="1" fontId="0" fillId="0" borderId="15" xfId="0" applyNumberFormat="1" applyBorder="1" applyAlignment="1">
      <alignment horizontal="center" vertical="center" wrapText="1"/>
    </xf>
    <xf numFmtId="1" fontId="0" fillId="0" borderId="16" xfId="0" applyNumberFormat="1" applyBorder="1" applyAlignment="1">
      <alignment horizontal="center" vertical="center" wrapText="1"/>
    </xf>
    <xf numFmtId="1" fontId="0" fillId="0" borderId="18" xfId="0" applyNumberFormat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0" fillId="0" borderId="18" xfId="0" applyFont="1" applyBorder="1" applyAlignment="1">
      <alignment horizontal="center" vertical="center"/>
    </xf>
    <xf numFmtId="0" fontId="42" fillId="0" borderId="16" xfId="0" applyFont="1" applyBorder="1" applyAlignment="1">
      <alignment horizontal="center" vertical="center"/>
    </xf>
    <xf numFmtId="0" fontId="43" fillId="0" borderId="17" xfId="0" applyFont="1" applyBorder="1" applyAlignment="1">
      <alignment horizontal="center" vertical="center"/>
    </xf>
    <xf numFmtId="0" fontId="44" fillId="0" borderId="17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45" fillId="0" borderId="18" xfId="0" applyFont="1" applyBorder="1" applyAlignment="1">
      <alignment horizontal="center" vertical="center"/>
    </xf>
    <xf numFmtId="0" fontId="46" fillId="0" borderId="17" xfId="0" applyFont="1" applyBorder="1" applyAlignment="1">
      <alignment horizontal="center" vertical="center"/>
    </xf>
    <xf numFmtId="0" fontId="47" fillId="0" borderId="18" xfId="0" applyFont="1" applyBorder="1" applyAlignment="1">
      <alignment horizontal="center" vertical="center"/>
    </xf>
    <xf numFmtId="1" fontId="0" fillId="0" borderId="0" xfId="0" applyNumberFormat="1" applyFont="1"/>
    <xf numFmtId="0" fontId="5" fillId="3" borderId="11" xfId="0" applyFont="1" applyFill="1" applyBorder="1" applyAlignment="1">
      <alignment horizontal="center"/>
    </xf>
    <xf numFmtId="1" fontId="30" fillId="4" borderId="8" xfId="0" applyNumberFormat="1" applyFont="1" applyFill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5" fillId="3" borderId="0" xfId="0" applyFont="1" applyFill="1" applyBorder="1" applyAlignment="1">
      <alignment horizontal="center"/>
    </xf>
    <xf numFmtId="0" fontId="18" fillId="3" borderId="11" xfId="0" applyFont="1" applyFill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8" fillId="3" borderId="8" xfId="0" applyFont="1" applyFill="1" applyBorder="1" applyAlignment="1">
      <alignment horizontal="center"/>
    </xf>
    <xf numFmtId="0" fontId="48" fillId="0" borderId="8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 vertical="center"/>
    </xf>
    <xf numFmtId="0" fontId="0" fillId="0" borderId="50" xfId="0" applyBorder="1" applyAlignment="1">
      <alignment vertical="center" wrapText="1"/>
    </xf>
    <xf numFmtId="0" fontId="0" fillId="0" borderId="51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 wrapText="1"/>
    </xf>
    <xf numFmtId="1" fontId="0" fillId="0" borderId="0" xfId="0" applyNumberFormat="1" applyFont="1" applyBorder="1"/>
    <xf numFmtId="1" fontId="29" fillId="0" borderId="0" xfId="0" applyNumberFormat="1" applyFont="1" applyBorder="1" applyAlignment="1">
      <alignment horizontal="center"/>
    </xf>
    <xf numFmtId="1" fontId="0" fillId="0" borderId="0" xfId="0" applyNumberFormat="1" applyFont="1" applyAlignment="1">
      <alignment horizontal="center" vertical="center"/>
    </xf>
    <xf numFmtId="0" fontId="31" fillId="0" borderId="0" xfId="0" applyFont="1"/>
    <xf numFmtId="0" fontId="33" fillId="0" borderId="0" xfId="0" applyFont="1" applyAlignment="1">
      <alignment wrapText="1"/>
    </xf>
    <xf numFmtId="0" fontId="27" fillId="2" borderId="8" xfId="0" applyFont="1" applyFill="1" applyBorder="1" applyAlignment="1">
      <alignment horizontal="center" vertical="center" wrapText="1"/>
    </xf>
    <xf numFmtId="0" fontId="33" fillId="4" borderId="5" xfId="0" applyFont="1" applyFill="1" applyBorder="1" applyAlignment="1">
      <alignment vertical="center" wrapText="1"/>
    </xf>
    <xf numFmtId="0" fontId="33" fillId="4" borderId="6" xfId="0" applyFont="1" applyFill="1" applyBorder="1" applyAlignment="1">
      <alignment vertical="center" wrapText="1"/>
    </xf>
    <xf numFmtId="0" fontId="33" fillId="4" borderId="12" xfId="0" applyFont="1" applyFill="1" applyBorder="1" applyAlignment="1">
      <alignment vertical="center" wrapText="1"/>
    </xf>
    <xf numFmtId="0" fontId="27" fillId="4" borderId="8" xfId="0" applyFont="1" applyFill="1" applyBorder="1" applyAlignment="1">
      <alignment horizontal="center" wrapText="1"/>
    </xf>
    <xf numFmtId="0" fontId="27" fillId="4" borderId="35" xfId="0" applyFont="1" applyFill="1" applyBorder="1" applyAlignment="1">
      <alignment horizontal="center" vertical="center" wrapText="1"/>
    </xf>
    <xf numFmtId="1" fontId="33" fillId="0" borderId="0" xfId="0" applyNumberFormat="1" applyFont="1" applyAlignment="1">
      <alignment horizontal="center"/>
    </xf>
    <xf numFmtId="1" fontId="27" fillId="2" borderId="8" xfId="0" applyNumberFormat="1" applyFont="1" applyFill="1" applyBorder="1" applyAlignment="1">
      <alignment horizontal="center" vertical="center" wrapText="1"/>
    </xf>
    <xf numFmtId="1" fontId="33" fillId="4" borderId="5" xfId="0" applyNumberFormat="1" applyFont="1" applyFill="1" applyBorder="1" applyAlignment="1">
      <alignment horizontal="center" vertical="center" wrapText="1"/>
    </xf>
    <xf numFmtId="1" fontId="33" fillId="4" borderId="6" xfId="0" applyNumberFormat="1" applyFont="1" applyFill="1" applyBorder="1" applyAlignment="1">
      <alignment horizontal="center" vertical="center" wrapText="1"/>
    </xf>
    <xf numFmtId="1" fontId="33" fillId="4" borderId="12" xfId="0" applyNumberFormat="1" applyFont="1" applyFill="1" applyBorder="1" applyAlignment="1">
      <alignment horizontal="center" vertical="center" wrapText="1"/>
    </xf>
    <xf numFmtId="1" fontId="33" fillId="4" borderId="6" xfId="0" applyNumberFormat="1" applyFont="1" applyFill="1" applyBorder="1" applyAlignment="1">
      <alignment horizontal="center" vertical="center"/>
    </xf>
    <xf numFmtId="1" fontId="0" fillId="0" borderId="0" xfId="0" applyNumberFormat="1" applyFont="1" applyAlignment="1">
      <alignment horizontal="center" vertical="center" wrapText="1"/>
    </xf>
    <xf numFmtId="1" fontId="33" fillId="4" borderId="5" xfId="0" applyNumberFormat="1" applyFont="1" applyFill="1" applyBorder="1" applyAlignment="1">
      <alignment horizontal="center" vertical="center"/>
    </xf>
    <xf numFmtId="1" fontId="33" fillId="4" borderId="12" xfId="0" applyNumberFormat="1" applyFont="1" applyFill="1" applyBorder="1" applyAlignment="1">
      <alignment horizontal="center" vertical="center"/>
    </xf>
    <xf numFmtId="0" fontId="0" fillId="6" borderId="12" xfId="0" applyFont="1" applyFill="1" applyBorder="1" applyAlignment="1">
      <alignment vertical="center" wrapText="1"/>
    </xf>
    <xf numFmtId="1" fontId="33" fillId="4" borderId="40" xfId="0" applyNumberFormat="1" applyFont="1" applyFill="1" applyBorder="1" applyAlignment="1">
      <alignment horizontal="center" vertical="center" wrapText="1"/>
    </xf>
    <xf numFmtId="1" fontId="0" fillId="4" borderId="52" xfId="0" applyNumberFormat="1" applyFont="1" applyFill="1" applyBorder="1" applyAlignment="1">
      <alignment horizontal="center" vertical="center" wrapText="1"/>
    </xf>
    <xf numFmtId="1" fontId="0" fillId="4" borderId="41" xfId="0" applyNumberFormat="1" applyFont="1" applyFill="1" applyBorder="1" applyAlignment="1">
      <alignment horizontal="center" vertical="center" wrapText="1"/>
    </xf>
    <xf numFmtId="1" fontId="0" fillId="4" borderId="43" xfId="0" applyNumberFormat="1" applyFont="1" applyFill="1" applyBorder="1" applyAlignment="1">
      <alignment horizontal="center" vertical="center" wrapText="1"/>
    </xf>
    <xf numFmtId="2" fontId="28" fillId="4" borderId="47" xfId="0" applyNumberFormat="1" applyFont="1" applyFill="1" applyBorder="1" applyAlignment="1">
      <alignment horizontal="right" vertical="center" wrapText="1"/>
    </xf>
    <xf numFmtId="2" fontId="30" fillId="4" borderId="48" xfId="0" applyNumberFormat="1" applyFont="1" applyFill="1" applyBorder="1" applyAlignment="1">
      <alignment horizontal="left" vertical="center" wrapText="1"/>
    </xf>
    <xf numFmtId="0" fontId="33" fillId="4" borderId="40" xfId="0" applyFont="1" applyFill="1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49" fillId="0" borderId="30" xfId="0" applyFont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49" fillId="0" borderId="6" xfId="0" applyFont="1" applyBorder="1" applyAlignment="1">
      <alignment vertical="center" wrapText="1"/>
    </xf>
    <xf numFmtId="0" fontId="49" fillId="0" borderId="16" xfId="0" applyFont="1" applyBorder="1" applyAlignment="1">
      <alignment horizontal="center" vertical="center"/>
    </xf>
    <xf numFmtId="0" fontId="49" fillId="0" borderId="17" xfId="0" applyFont="1" applyBorder="1" applyAlignment="1">
      <alignment horizontal="center" vertical="center"/>
    </xf>
    <xf numFmtId="0" fontId="49" fillId="0" borderId="18" xfId="0" applyFont="1" applyBorder="1" applyAlignment="1">
      <alignment horizontal="center" vertical="center"/>
    </xf>
    <xf numFmtId="0" fontId="50" fillId="0" borderId="16" xfId="0" applyFont="1" applyBorder="1" applyAlignment="1">
      <alignment horizontal="center" vertical="center"/>
    </xf>
    <xf numFmtId="0" fontId="51" fillId="0" borderId="17" xfId="0" applyFont="1" applyBorder="1" applyAlignment="1">
      <alignment horizontal="center" vertical="center"/>
    </xf>
    <xf numFmtId="0" fontId="52" fillId="0" borderId="17" xfId="0" applyFont="1" applyBorder="1" applyAlignment="1">
      <alignment horizontal="center" vertical="center"/>
    </xf>
    <xf numFmtId="0" fontId="53" fillId="0" borderId="18" xfId="0" applyFont="1" applyBorder="1" applyAlignment="1">
      <alignment horizontal="center" vertical="center"/>
    </xf>
    <xf numFmtId="0" fontId="49" fillId="0" borderId="6" xfId="0" applyFont="1" applyBorder="1" applyAlignment="1">
      <alignment horizontal="center" vertical="center"/>
    </xf>
    <xf numFmtId="1" fontId="0" fillId="0" borderId="41" xfId="0" applyNumberFormat="1" applyBorder="1" applyAlignment="1">
      <alignment horizontal="center" vertical="center" wrapText="1"/>
    </xf>
    <xf numFmtId="1" fontId="0" fillId="0" borderId="43" xfId="0" applyNumberFormat="1" applyBorder="1" applyAlignment="1">
      <alignment horizontal="center" vertical="center" wrapText="1"/>
    </xf>
    <xf numFmtId="1" fontId="0" fillId="0" borderId="53" xfId="0" applyNumberFormat="1" applyBorder="1" applyAlignment="1">
      <alignment horizontal="center" vertical="center" wrapText="1"/>
    </xf>
    <xf numFmtId="1" fontId="0" fillId="0" borderId="54" xfId="0" applyNumberFormat="1" applyBorder="1" applyAlignment="1">
      <alignment horizontal="center" vertical="center" wrapText="1"/>
    </xf>
    <xf numFmtId="0" fontId="54" fillId="7" borderId="0" xfId="0" applyFont="1" applyFill="1" applyAlignment="1">
      <alignment wrapText="1"/>
    </xf>
    <xf numFmtId="0" fontId="0" fillId="4" borderId="40" xfId="0" applyFont="1" applyFill="1" applyBorder="1" applyAlignment="1">
      <alignment vertical="center" wrapText="1"/>
    </xf>
    <xf numFmtId="1" fontId="27" fillId="4" borderId="8" xfId="0" applyNumberFormat="1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/>
    </xf>
    <xf numFmtId="0" fontId="54" fillId="4" borderId="0" xfId="0" applyFont="1" applyFill="1" applyAlignment="1">
      <alignment wrapText="1"/>
    </xf>
    <xf numFmtId="2" fontId="55" fillId="4" borderId="8" xfId="0" applyNumberFormat="1" applyFont="1" applyFill="1" applyBorder="1" applyAlignment="1">
      <alignment horizontal="center" vertical="center"/>
    </xf>
    <xf numFmtId="2" fontId="0" fillId="4" borderId="52" xfId="0" applyNumberFormat="1" applyFont="1" applyFill="1" applyBorder="1" applyAlignment="1">
      <alignment horizontal="center" vertical="center" wrapText="1"/>
    </xf>
    <xf numFmtId="2" fontId="39" fillId="4" borderId="47" xfId="0" applyNumberFormat="1" applyFont="1" applyFill="1" applyBorder="1" applyAlignment="1">
      <alignment horizontal="right" vertical="center" wrapText="1"/>
    </xf>
    <xf numFmtId="2" fontId="41" fillId="4" borderId="48" xfId="0" applyNumberFormat="1" applyFont="1" applyFill="1" applyBorder="1" applyAlignment="1">
      <alignment horizontal="left" vertical="center" wrapText="1"/>
    </xf>
    <xf numFmtId="2" fontId="0" fillId="4" borderId="12" xfId="0" applyNumberFormat="1" applyFont="1" applyFill="1" applyBorder="1" applyAlignment="1">
      <alignment horizontal="center" vertical="center" wrapText="1"/>
    </xf>
    <xf numFmtId="2" fontId="39" fillId="4" borderId="24" xfId="0" applyNumberFormat="1" applyFont="1" applyFill="1" applyBorder="1" applyAlignment="1">
      <alignment horizontal="right" vertical="center" wrapText="1"/>
    </xf>
    <xf numFmtId="2" fontId="41" fillId="4" borderId="31" xfId="0" applyNumberFormat="1" applyFont="1" applyFill="1" applyBorder="1" applyAlignment="1">
      <alignment horizontal="left" vertical="center" wrapText="1"/>
    </xf>
    <xf numFmtId="0" fontId="41" fillId="0" borderId="0" xfId="0" applyFont="1" applyAlignment="1">
      <alignment wrapText="1"/>
    </xf>
    <xf numFmtId="0" fontId="6" fillId="0" borderId="0" xfId="0" applyFont="1" applyAlignment="1">
      <alignment horizontal="center"/>
    </xf>
    <xf numFmtId="2" fontId="6" fillId="0" borderId="30" xfId="0" applyNumberFormat="1" applyFont="1" applyBorder="1" applyAlignment="1">
      <alignment horizontal="center" vertical="center"/>
    </xf>
    <xf numFmtId="0" fontId="56" fillId="0" borderId="22" xfId="0" applyFont="1" applyFill="1" applyBorder="1" applyAlignment="1">
      <alignment vertical="center" wrapText="1"/>
    </xf>
    <xf numFmtId="0" fontId="57" fillId="0" borderId="13" xfId="0" applyFont="1" applyBorder="1" applyAlignment="1">
      <alignment horizontal="center" vertical="center" wrapText="1"/>
    </xf>
    <xf numFmtId="0" fontId="57" fillId="0" borderId="14" xfId="0" applyNumberFormat="1" applyFont="1" applyBorder="1" applyAlignment="1">
      <alignment horizontal="center" vertical="center" wrapText="1"/>
    </xf>
    <xf numFmtId="0" fontId="57" fillId="0" borderId="14" xfId="0" applyFont="1" applyBorder="1" applyAlignment="1">
      <alignment horizontal="center" vertical="center" wrapText="1"/>
    </xf>
    <xf numFmtId="0" fontId="57" fillId="0" borderId="15" xfId="0" applyFont="1" applyBorder="1" applyAlignment="1">
      <alignment horizontal="center" vertical="center" wrapText="1"/>
    </xf>
    <xf numFmtId="0" fontId="56" fillId="0" borderId="55" xfId="0" applyFont="1" applyFill="1" applyBorder="1" applyAlignment="1">
      <alignment horizontal="center" vertical="center"/>
    </xf>
    <xf numFmtId="0" fontId="56" fillId="0" borderId="14" xfId="0" applyFont="1" applyFill="1" applyBorder="1" applyAlignment="1">
      <alignment horizontal="center" vertical="center"/>
    </xf>
    <xf numFmtId="0" fontId="56" fillId="0" borderId="15" xfId="0" applyFont="1" applyFill="1" applyBorder="1" applyAlignment="1">
      <alignment horizontal="center" vertical="center"/>
    </xf>
    <xf numFmtId="0" fontId="56" fillId="0" borderId="13" xfId="0" applyFont="1" applyFill="1" applyBorder="1" applyAlignment="1">
      <alignment horizontal="center" vertical="center" wrapText="1"/>
    </xf>
    <xf numFmtId="0" fontId="56" fillId="0" borderId="14" xfId="0" applyFont="1" applyFill="1" applyBorder="1" applyAlignment="1">
      <alignment horizontal="center" vertical="center" wrapText="1"/>
    </xf>
    <xf numFmtId="0" fontId="56" fillId="0" borderId="15" xfId="0" applyFont="1" applyFill="1" applyBorder="1" applyAlignment="1">
      <alignment horizontal="center" vertical="center" wrapText="1"/>
    </xf>
    <xf numFmtId="0" fontId="56" fillId="0" borderId="55" xfId="0" applyFont="1" applyFill="1" applyBorder="1" applyAlignment="1">
      <alignment horizontal="center" vertical="center" wrapText="1"/>
    </xf>
    <xf numFmtId="0" fontId="56" fillId="0" borderId="23" xfId="0" applyFont="1" applyFill="1" applyBorder="1" applyAlignment="1">
      <alignment vertical="center" wrapText="1"/>
    </xf>
    <xf numFmtId="0" fontId="57" fillId="0" borderId="16" xfId="0" applyFont="1" applyBorder="1" applyAlignment="1">
      <alignment horizontal="center" vertical="center" wrapText="1"/>
    </xf>
    <xf numFmtId="0" fontId="57" fillId="0" borderId="17" xfId="0" applyNumberFormat="1" applyFont="1" applyBorder="1" applyAlignment="1">
      <alignment horizontal="center" vertical="center" wrapText="1"/>
    </xf>
    <xf numFmtId="0" fontId="57" fillId="0" borderId="17" xfId="0" applyFont="1" applyBorder="1" applyAlignment="1">
      <alignment horizontal="center" vertical="center" wrapText="1"/>
    </xf>
    <xf numFmtId="0" fontId="57" fillId="0" borderId="18" xfId="0" applyFont="1" applyBorder="1" applyAlignment="1">
      <alignment horizontal="center" vertical="center" wrapText="1"/>
    </xf>
    <xf numFmtId="0" fontId="56" fillId="0" borderId="45" xfId="0" applyFont="1" applyFill="1" applyBorder="1" applyAlignment="1">
      <alignment horizontal="center" vertical="center"/>
    </xf>
    <xf numFmtId="0" fontId="56" fillId="0" borderId="17" xfId="0" applyFont="1" applyFill="1" applyBorder="1" applyAlignment="1">
      <alignment horizontal="center" vertical="center"/>
    </xf>
    <xf numFmtId="0" fontId="56" fillId="0" borderId="18" xfId="0" applyFont="1" applyFill="1" applyBorder="1" applyAlignment="1">
      <alignment horizontal="center" vertical="center"/>
    </xf>
    <xf numFmtId="0" fontId="56" fillId="0" borderId="16" xfId="0" applyFont="1" applyFill="1" applyBorder="1" applyAlignment="1">
      <alignment horizontal="center" wrapText="1"/>
    </xf>
    <xf numFmtId="0" fontId="56" fillId="0" borderId="17" xfId="0" applyFont="1" applyFill="1" applyBorder="1" applyAlignment="1">
      <alignment horizontal="center" wrapText="1"/>
    </xf>
    <xf numFmtId="0" fontId="56" fillId="0" borderId="18" xfId="0" applyFont="1" applyFill="1" applyBorder="1" applyAlignment="1">
      <alignment horizontal="center" wrapText="1"/>
    </xf>
    <xf numFmtId="0" fontId="56" fillId="0" borderId="45" xfId="0" applyFont="1" applyFill="1" applyBorder="1" applyAlignment="1">
      <alignment horizontal="center" wrapText="1"/>
    </xf>
    <xf numFmtId="0" fontId="56" fillId="0" borderId="16" xfId="0" applyFont="1" applyFill="1" applyBorder="1" applyAlignment="1">
      <alignment horizontal="center" vertical="center" wrapText="1"/>
    </xf>
    <xf numFmtId="0" fontId="56" fillId="0" borderId="17" xfId="0" applyFont="1" applyFill="1" applyBorder="1" applyAlignment="1">
      <alignment horizontal="center" vertical="center" wrapText="1"/>
    </xf>
    <xf numFmtId="0" fontId="56" fillId="0" borderId="18" xfId="0" applyFont="1" applyFill="1" applyBorder="1" applyAlignment="1">
      <alignment horizontal="center" vertical="center" wrapText="1"/>
    </xf>
    <xf numFmtId="0" fontId="56" fillId="0" borderId="45" xfId="0" applyFont="1" applyFill="1" applyBorder="1" applyAlignment="1">
      <alignment horizontal="center" vertical="center" wrapText="1"/>
    </xf>
    <xf numFmtId="0" fontId="57" fillId="0" borderId="23" xfId="0" applyFont="1" applyFill="1" applyBorder="1" applyAlignment="1">
      <alignment vertical="center" wrapText="1"/>
    </xf>
    <xf numFmtId="0" fontId="56" fillId="0" borderId="16" xfId="0" applyFont="1" applyFill="1" applyBorder="1" applyAlignment="1">
      <alignment horizontal="center" vertical="center"/>
    </xf>
    <xf numFmtId="0" fontId="56" fillId="0" borderId="5" xfId="0" applyFont="1" applyFill="1" applyBorder="1" applyAlignment="1">
      <alignment vertical="center" wrapText="1"/>
    </xf>
    <xf numFmtId="0" fontId="57" fillId="0" borderId="55" xfId="0" applyFont="1" applyBorder="1" applyAlignment="1">
      <alignment horizontal="center" vertical="center" wrapText="1"/>
    </xf>
    <xf numFmtId="0" fontId="56" fillId="0" borderId="13" xfId="0" applyFont="1" applyFill="1" applyBorder="1" applyAlignment="1">
      <alignment horizontal="center" vertical="center"/>
    </xf>
    <xf numFmtId="0" fontId="56" fillId="0" borderId="15" xfId="0" applyFont="1" applyFill="1" applyBorder="1" applyAlignment="1">
      <alignment horizontal="center"/>
    </xf>
    <xf numFmtId="0" fontId="58" fillId="0" borderId="13" xfId="0" applyFont="1" applyFill="1" applyBorder="1" applyAlignment="1">
      <alignment horizontal="center" vertical="center"/>
    </xf>
    <xf numFmtId="0" fontId="56" fillId="0" borderId="6" xfId="0" applyFont="1" applyFill="1" applyBorder="1" applyAlignment="1">
      <alignment vertical="center" wrapText="1"/>
    </xf>
    <xf numFmtId="0" fontId="57" fillId="0" borderId="45" xfId="0" applyFont="1" applyBorder="1" applyAlignment="1">
      <alignment horizontal="center" vertical="center" wrapText="1"/>
    </xf>
    <xf numFmtId="0" fontId="56" fillId="0" borderId="18" xfId="0" applyFont="1" applyFill="1" applyBorder="1" applyAlignment="1">
      <alignment horizontal="center"/>
    </xf>
    <xf numFmtId="0" fontId="58" fillId="0" borderId="16" xfId="0" applyFont="1" applyFill="1" applyBorder="1" applyAlignment="1">
      <alignment horizontal="center" vertical="center"/>
    </xf>
    <xf numFmtId="0" fontId="56" fillId="0" borderId="44" xfId="0" applyFont="1" applyFill="1" applyBorder="1" applyAlignment="1">
      <alignment horizontal="center" vertical="center"/>
    </xf>
    <xf numFmtId="0" fontId="56" fillId="0" borderId="6" xfId="0" applyFont="1" applyFill="1" applyBorder="1" applyAlignment="1">
      <alignment horizontal="left" vertical="center" wrapText="1"/>
    </xf>
    <xf numFmtId="0" fontId="56" fillId="0" borderId="6" xfId="0" applyFont="1" applyBorder="1" applyAlignment="1">
      <alignment wrapText="1"/>
    </xf>
    <xf numFmtId="0" fontId="56" fillId="0" borderId="45" xfId="0" applyFont="1" applyFill="1" applyBorder="1" applyAlignment="1">
      <alignment horizontal="center"/>
    </xf>
    <xf numFmtId="0" fontId="56" fillId="0" borderId="6" xfId="0" applyFont="1" applyBorder="1" applyAlignment="1">
      <alignment horizontal="left" vertical="center" wrapText="1"/>
    </xf>
    <xf numFmtId="0" fontId="56" fillId="0" borderId="18" xfId="0" applyFont="1" applyBorder="1" applyAlignment="1">
      <alignment horizontal="center" vertical="center"/>
    </xf>
    <xf numFmtId="0" fontId="58" fillId="0" borderId="16" xfId="0" applyFont="1" applyBorder="1" applyAlignment="1">
      <alignment horizontal="center" vertical="center"/>
    </xf>
    <xf numFmtId="0" fontId="56" fillId="0" borderId="17" xfId="0" applyFont="1" applyBorder="1" applyAlignment="1">
      <alignment horizontal="center" vertical="center"/>
    </xf>
    <xf numFmtId="0" fontId="56" fillId="0" borderId="16" xfId="0" applyFont="1" applyBorder="1" applyAlignment="1">
      <alignment horizontal="center" vertical="center"/>
    </xf>
    <xf numFmtId="0" fontId="57" fillId="0" borderId="18" xfId="0" applyFont="1" applyBorder="1" applyAlignment="1">
      <alignment horizontal="center" vertical="center"/>
    </xf>
    <xf numFmtId="0" fontId="56" fillId="0" borderId="44" xfId="0" applyFont="1" applyFill="1" applyBorder="1" applyAlignment="1">
      <alignment vertical="center" wrapText="1"/>
    </xf>
    <xf numFmtId="0" fontId="56" fillId="0" borderId="56" xfId="0" applyFont="1" applyFill="1" applyBorder="1" applyAlignment="1">
      <alignment horizontal="center" vertical="center"/>
    </xf>
    <xf numFmtId="0" fontId="58" fillId="0" borderId="55" xfId="0" applyFont="1" applyFill="1" applyBorder="1" applyAlignment="1">
      <alignment horizontal="center" vertical="center"/>
    </xf>
    <xf numFmtId="0" fontId="58" fillId="0" borderId="45" xfId="0" applyFont="1" applyFill="1" applyBorder="1" applyAlignment="1">
      <alignment horizontal="center" vertical="center"/>
    </xf>
    <xf numFmtId="0" fontId="56" fillId="0" borderId="44" xfId="0" applyFont="1" applyFill="1" applyBorder="1" applyAlignment="1">
      <alignment wrapText="1"/>
    </xf>
    <xf numFmtId="0" fontId="0" fillId="0" borderId="23" xfId="0" applyBorder="1" applyAlignment="1">
      <alignment vertical="center" wrapText="1"/>
    </xf>
    <xf numFmtId="0" fontId="34" fillId="0" borderId="45" xfId="0" applyFont="1" applyBorder="1" applyAlignment="1">
      <alignment horizontal="center" vertical="center"/>
    </xf>
    <xf numFmtId="0" fontId="6" fillId="0" borderId="44" xfId="0" applyFont="1" applyBorder="1" applyAlignment="1">
      <alignment vertical="top" wrapText="1"/>
    </xf>
    <xf numFmtId="0" fontId="0" fillId="0" borderId="17" xfId="0" applyBorder="1" applyAlignment="1">
      <alignment horizontal="center" vertical="top" wrapText="1"/>
    </xf>
    <xf numFmtId="0" fontId="57" fillId="0" borderId="23" xfId="0" applyFont="1" applyBorder="1" applyAlignment="1">
      <alignment vertical="center" wrapText="1"/>
    </xf>
    <xf numFmtId="0" fontId="56" fillId="0" borderId="18" xfId="0" quotePrefix="1" applyFont="1" applyFill="1" applyBorder="1" applyAlignment="1">
      <alignment horizontal="center" vertical="center"/>
    </xf>
    <xf numFmtId="0" fontId="56" fillId="0" borderId="18" xfId="0" quotePrefix="1" applyFont="1" applyFill="1" applyBorder="1" applyAlignment="1">
      <alignment horizontal="center" vertical="center" wrapText="1"/>
    </xf>
    <xf numFmtId="0" fontId="56" fillId="0" borderId="44" xfId="0" quotePrefix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5" fillId="0" borderId="0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left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Alignment="1"/>
    <xf numFmtId="0" fontId="22" fillId="0" borderId="0" xfId="0" applyFont="1" applyFill="1" applyBorder="1" applyAlignment="1">
      <alignment vertical="center" wrapText="1"/>
    </xf>
    <xf numFmtId="0" fontId="22" fillId="0" borderId="0" xfId="0" applyFont="1" applyAlignment="1"/>
    <xf numFmtId="0" fontId="0" fillId="0" borderId="0" xfId="0" applyAlignment="1"/>
    <xf numFmtId="0" fontId="22" fillId="0" borderId="0" xfId="0" applyFont="1" applyAlignment="1">
      <alignment wrapText="1"/>
    </xf>
    <xf numFmtId="0" fontId="5" fillId="0" borderId="0" xfId="0" applyFont="1" applyAlignment="1"/>
    <xf numFmtId="0" fontId="22" fillId="4" borderId="9" xfId="0" applyFont="1" applyFill="1" applyBorder="1" applyAlignment="1">
      <alignment vertical="center" wrapText="1"/>
    </xf>
    <xf numFmtId="0" fontId="22" fillId="4" borderId="10" xfId="0" applyFont="1" applyFill="1" applyBorder="1" applyAlignment="1">
      <alignment vertical="center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6" fillId="0" borderId="11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29" fillId="2" borderId="25" xfId="0" applyFont="1" applyFill="1" applyBorder="1" applyAlignment="1">
      <alignment horizontal="center" vertical="center" wrapText="1"/>
    </xf>
    <xf numFmtId="0" fontId="29" fillId="2" borderId="26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29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6600"/>
      <color rgb="FF008000"/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71"/>
  <sheetViews>
    <sheetView view="pageBreakPreview" topLeftCell="A20" zoomScaleNormal="100" zoomScaleSheetLayoutView="100" workbookViewId="0">
      <selection activeCell="E22" sqref="E22"/>
    </sheetView>
  </sheetViews>
  <sheetFormatPr defaultColWidth="9.140625" defaultRowHeight="15" x14ac:dyDescent="0.25"/>
  <cols>
    <col min="1" max="1" width="39.28515625" style="3" customWidth="1"/>
    <col min="2" max="2" width="11.42578125" style="23" customWidth="1"/>
    <col min="3" max="3" width="5.28515625" style="23" customWidth="1"/>
    <col min="4" max="4" width="5.5703125" style="23" customWidth="1"/>
    <col min="5" max="5" width="4.85546875" style="23" customWidth="1"/>
    <col min="6" max="6" width="6.5703125" style="24" customWidth="1"/>
    <col min="7" max="7" width="4.7109375" style="25" customWidth="1"/>
    <col min="8" max="8" width="4.7109375" style="26" customWidth="1"/>
    <col min="9" max="9" width="4" style="27" customWidth="1"/>
    <col min="10" max="10" width="4.85546875" style="28" bestFit="1" customWidth="1"/>
    <col min="11" max="11" width="4.7109375" style="23" customWidth="1"/>
    <col min="12" max="12" width="7.28515625" style="24" customWidth="1"/>
    <col min="13" max="13" width="4.140625" style="25" customWidth="1"/>
    <col min="14" max="14" width="4" style="26" customWidth="1"/>
    <col min="15" max="15" width="4.140625" style="27" customWidth="1"/>
    <col min="16" max="16" width="4.140625" style="28" customWidth="1"/>
    <col min="17" max="17" width="4.42578125" style="23" customWidth="1"/>
    <col min="18" max="18" width="6.28515625" style="23" hidden="1" customWidth="1"/>
    <col min="19" max="19" width="9.140625" style="30"/>
    <col min="20" max="16384" width="9.140625" style="31"/>
  </cols>
  <sheetData>
    <row r="1" spans="1:18" x14ac:dyDescent="0.25">
      <c r="A1" s="2" t="s">
        <v>0</v>
      </c>
      <c r="J1" s="113"/>
      <c r="K1" s="114"/>
      <c r="L1" s="441" t="s">
        <v>37</v>
      </c>
      <c r="M1" s="442"/>
      <c r="N1" s="442"/>
      <c r="O1" s="442"/>
      <c r="P1" s="442"/>
    </row>
    <row r="2" spans="1:18" x14ac:dyDescent="0.25">
      <c r="A2" s="453" t="s">
        <v>151</v>
      </c>
      <c r="B2" s="451"/>
      <c r="J2" s="113"/>
      <c r="K2" s="114"/>
      <c r="L2" s="441" t="s">
        <v>66</v>
      </c>
      <c r="M2" s="442"/>
      <c r="N2" s="442"/>
      <c r="O2" s="442"/>
      <c r="P2" s="442"/>
    </row>
    <row r="3" spans="1:18" x14ac:dyDescent="0.25">
      <c r="A3" s="453" t="s">
        <v>146</v>
      </c>
      <c r="B3" s="451"/>
    </row>
    <row r="4" spans="1:18" x14ac:dyDescent="0.25">
      <c r="A4" s="3" t="s">
        <v>147</v>
      </c>
    </row>
    <row r="5" spans="1:18" ht="15.75" thickBot="1" x14ac:dyDescent="0.3">
      <c r="A5" s="448" t="s">
        <v>148</v>
      </c>
      <c r="B5" s="451"/>
    </row>
    <row r="6" spans="1:18" ht="15.75" thickBot="1" x14ac:dyDescent="0.3">
      <c r="A6" s="3" t="s">
        <v>149</v>
      </c>
      <c r="F6" s="32" t="s">
        <v>28</v>
      </c>
      <c r="G6" s="33"/>
      <c r="H6" s="34"/>
      <c r="I6" s="35"/>
      <c r="J6" s="36"/>
      <c r="K6" s="37"/>
      <c r="L6" s="32" t="s">
        <v>29</v>
      </c>
    </row>
    <row r="7" spans="1:18" ht="15.75" thickBot="1" x14ac:dyDescent="0.3">
      <c r="A7" s="3" t="s">
        <v>150</v>
      </c>
      <c r="F7" s="38"/>
      <c r="G7" s="443" t="s">
        <v>30</v>
      </c>
      <c r="H7" s="444"/>
      <c r="I7" s="444"/>
      <c r="J7" s="444"/>
      <c r="K7" s="445"/>
      <c r="L7" s="39"/>
    </row>
    <row r="9" spans="1:18" ht="15.75" thickBot="1" x14ac:dyDescent="0.3">
      <c r="E9" s="446" t="s">
        <v>67</v>
      </c>
      <c r="F9" s="446"/>
      <c r="G9" s="446"/>
      <c r="H9" s="446"/>
      <c r="I9" s="446"/>
      <c r="J9" s="446"/>
      <c r="K9" s="446"/>
      <c r="L9" s="446"/>
      <c r="M9" s="446"/>
    </row>
    <row r="10" spans="1:18" s="50" customFormat="1" ht="87" customHeight="1" thickBot="1" x14ac:dyDescent="0.3">
      <c r="A10" s="40" t="s">
        <v>1</v>
      </c>
      <c r="B10" s="41" t="s">
        <v>2</v>
      </c>
      <c r="C10" s="42" t="s">
        <v>61</v>
      </c>
      <c r="D10" s="42" t="s">
        <v>60</v>
      </c>
      <c r="E10" s="43" t="s">
        <v>32</v>
      </c>
      <c r="F10" s="44" t="s">
        <v>3</v>
      </c>
      <c r="G10" s="45" t="s">
        <v>4</v>
      </c>
      <c r="H10" s="46" t="s">
        <v>5</v>
      </c>
      <c r="I10" s="47" t="s">
        <v>6</v>
      </c>
      <c r="J10" s="48" t="s">
        <v>7</v>
      </c>
      <c r="K10" s="43" t="s">
        <v>8</v>
      </c>
      <c r="L10" s="44" t="s">
        <v>9</v>
      </c>
      <c r="M10" s="45" t="s">
        <v>10</v>
      </c>
      <c r="N10" s="115" t="s">
        <v>11</v>
      </c>
      <c r="O10" s="116" t="s">
        <v>12</v>
      </c>
      <c r="P10" s="48" t="s">
        <v>13</v>
      </c>
      <c r="Q10" s="43" t="s">
        <v>14</v>
      </c>
      <c r="R10" s="49"/>
    </row>
    <row r="11" spans="1:18" ht="15.75" thickBot="1" x14ac:dyDescent="0.3">
      <c r="A11" s="51" t="s">
        <v>39</v>
      </c>
      <c r="B11" s="117"/>
      <c r="C11" s="53"/>
      <c r="D11" s="53"/>
      <c r="E11" s="53"/>
      <c r="F11" s="54"/>
      <c r="G11" s="55"/>
      <c r="H11" s="56"/>
      <c r="I11" s="57"/>
      <c r="J11" s="58"/>
      <c r="K11" s="53"/>
      <c r="L11" s="54"/>
      <c r="M11" s="55"/>
      <c r="N11" s="118"/>
      <c r="O11" s="119"/>
      <c r="P11" s="58"/>
      <c r="Q11" s="53"/>
      <c r="R11" s="59"/>
    </row>
    <row r="12" spans="1:18" x14ac:dyDescent="0.25">
      <c r="A12" s="371" t="s">
        <v>71</v>
      </c>
      <c r="B12" s="372" t="s">
        <v>152</v>
      </c>
      <c r="C12" s="373" t="s">
        <v>46</v>
      </c>
      <c r="D12" s="374" t="s">
        <v>62</v>
      </c>
      <c r="E12" s="375">
        <v>1</v>
      </c>
      <c r="F12" s="376">
        <v>2</v>
      </c>
      <c r="G12" s="377"/>
      <c r="H12" s="377">
        <v>2</v>
      </c>
      <c r="I12" s="378"/>
      <c r="J12" s="376">
        <v>5</v>
      </c>
      <c r="K12" s="377" t="s">
        <v>72</v>
      </c>
      <c r="L12" s="379"/>
      <c r="M12" s="380"/>
      <c r="N12" s="380"/>
      <c r="O12" s="381"/>
      <c r="P12" s="382"/>
      <c r="Q12" s="381"/>
      <c r="R12" s="60"/>
    </row>
    <row r="13" spans="1:18" x14ac:dyDescent="0.25">
      <c r="A13" s="383" t="s">
        <v>73</v>
      </c>
      <c r="B13" s="384" t="s">
        <v>153</v>
      </c>
      <c r="C13" s="385" t="s">
        <v>46</v>
      </c>
      <c r="D13" s="386" t="s">
        <v>62</v>
      </c>
      <c r="E13" s="387">
        <v>1</v>
      </c>
      <c r="F13" s="388">
        <v>2</v>
      </c>
      <c r="G13" s="389"/>
      <c r="H13" s="389">
        <v>2</v>
      </c>
      <c r="I13" s="390"/>
      <c r="J13" s="388">
        <v>5</v>
      </c>
      <c r="K13" s="389" t="s">
        <v>72</v>
      </c>
      <c r="L13" s="391"/>
      <c r="M13" s="392"/>
      <c r="N13" s="392"/>
      <c r="O13" s="393"/>
      <c r="P13" s="394"/>
      <c r="Q13" s="393"/>
      <c r="R13" s="60"/>
    </row>
    <row r="14" spans="1:18" ht="25.5" x14ac:dyDescent="0.25">
      <c r="A14" s="383" t="s">
        <v>74</v>
      </c>
      <c r="B14" s="384" t="s">
        <v>154</v>
      </c>
      <c r="C14" s="385" t="s">
        <v>46</v>
      </c>
      <c r="D14" s="386" t="s">
        <v>62</v>
      </c>
      <c r="E14" s="387">
        <v>1</v>
      </c>
      <c r="F14" s="388">
        <v>1</v>
      </c>
      <c r="G14" s="389"/>
      <c r="H14" s="389">
        <v>2</v>
      </c>
      <c r="I14" s="390"/>
      <c r="J14" s="388">
        <v>3</v>
      </c>
      <c r="K14" s="389" t="s">
        <v>75</v>
      </c>
      <c r="L14" s="395"/>
      <c r="M14" s="396"/>
      <c r="N14" s="396"/>
      <c r="O14" s="397"/>
      <c r="P14" s="398"/>
      <c r="Q14" s="397"/>
      <c r="R14" s="60"/>
    </row>
    <row r="15" spans="1:18" ht="25.5" x14ac:dyDescent="0.25">
      <c r="A15" s="383" t="s">
        <v>76</v>
      </c>
      <c r="B15" s="384" t="s">
        <v>155</v>
      </c>
      <c r="C15" s="385" t="s">
        <v>46</v>
      </c>
      <c r="D15" s="386" t="s">
        <v>62</v>
      </c>
      <c r="E15" s="387">
        <v>1</v>
      </c>
      <c r="F15" s="388">
        <v>1</v>
      </c>
      <c r="G15" s="389"/>
      <c r="H15" s="389">
        <v>2</v>
      </c>
      <c r="I15" s="390"/>
      <c r="J15" s="388">
        <v>3</v>
      </c>
      <c r="K15" s="389" t="s">
        <v>75</v>
      </c>
      <c r="L15" s="395"/>
      <c r="M15" s="396"/>
      <c r="N15" s="396"/>
      <c r="O15" s="397"/>
      <c r="P15" s="398"/>
      <c r="Q15" s="397"/>
      <c r="R15" s="60"/>
    </row>
    <row r="16" spans="1:18" x14ac:dyDescent="0.25">
      <c r="A16" s="383" t="s">
        <v>139</v>
      </c>
      <c r="B16" s="384" t="s">
        <v>156</v>
      </c>
      <c r="C16" s="386" t="s">
        <v>46</v>
      </c>
      <c r="D16" s="386" t="s">
        <v>62</v>
      </c>
      <c r="E16" s="387">
        <v>1</v>
      </c>
      <c r="F16" s="388">
        <v>2</v>
      </c>
      <c r="G16" s="389"/>
      <c r="H16" s="389">
        <v>2</v>
      </c>
      <c r="I16" s="390"/>
      <c r="J16" s="388">
        <v>5</v>
      </c>
      <c r="K16" s="389" t="s">
        <v>72</v>
      </c>
      <c r="L16" s="395"/>
      <c r="M16" s="396"/>
      <c r="N16" s="396"/>
      <c r="O16" s="397"/>
      <c r="P16" s="398"/>
      <c r="Q16" s="397"/>
      <c r="R16" s="60"/>
    </row>
    <row r="17" spans="1:18" x14ac:dyDescent="0.25">
      <c r="A17" s="383" t="s">
        <v>77</v>
      </c>
      <c r="B17" s="384" t="s">
        <v>157</v>
      </c>
      <c r="C17" s="386" t="s">
        <v>48</v>
      </c>
      <c r="D17" s="386" t="s">
        <v>62</v>
      </c>
      <c r="E17" s="387">
        <v>2</v>
      </c>
      <c r="F17" s="398"/>
      <c r="G17" s="396"/>
      <c r="H17" s="396"/>
      <c r="I17" s="430">
        <v>3</v>
      </c>
      <c r="J17" s="388">
        <v>3</v>
      </c>
      <c r="K17" s="389" t="s">
        <v>78</v>
      </c>
      <c r="L17" s="395"/>
      <c r="M17" s="396"/>
      <c r="N17" s="396"/>
      <c r="O17" s="397"/>
      <c r="P17" s="398"/>
      <c r="Q17" s="397"/>
      <c r="R17" s="60"/>
    </row>
    <row r="18" spans="1:18" x14ac:dyDescent="0.25">
      <c r="A18" s="383" t="s">
        <v>79</v>
      </c>
      <c r="B18" s="384" t="s">
        <v>158</v>
      </c>
      <c r="C18" s="386" t="s">
        <v>52</v>
      </c>
      <c r="D18" s="386" t="s">
        <v>62</v>
      </c>
      <c r="E18" s="387">
        <v>1</v>
      </c>
      <c r="F18" s="398"/>
      <c r="G18" s="396">
        <v>2</v>
      </c>
      <c r="H18" s="396"/>
      <c r="I18" s="390"/>
      <c r="J18" s="388">
        <v>2</v>
      </c>
      <c r="K18" s="389" t="s">
        <v>75</v>
      </c>
      <c r="L18" s="395"/>
      <c r="M18" s="396"/>
      <c r="N18" s="396"/>
      <c r="O18" s="397"/>
      <c r="P18" s="398"/>
      <c r="Q18" s="397"/>
      <c r="R18" s="60"/>
    </row>
    <row r="19" spans="1:18" ht="25.5" x14ac:dyDescent="0.25">
      <c r="A19" s="383" t="s">
        <v>80</v>
      </c>
      <c r="B19" s="384" t="s">
        <v>159</v>
      </c>
      <c r="C19" s="385" t="s">
        <v>46</v>
      </c>
      <c r="D19" s="386" t="s">
        <v>62</v>
      </c>
      <c r="E19" s="387">
        <v>1</v>
      </c>
      <c r="F19" s="398">
        <v>2</v>
      </c>
      <c r="G19" s="396"/>
      <c r="H19" s="396">
        <v>1</v>
      </c>
      <c r="I19" s="390"/>
      <c r="J19" s="388">
        <v>4</v>
      </c>
      <c r="K19" s="389" t="s">
        <v>72</v>
      </c>
      <c r="L19" s="395"/>
      <c r="M19" s="396"/>
      <c r="N19" s="396"/>
      <c r="O19" s="397"/>
      <c r="P19" s="398"/>
      <c r="Q19" s="397"/>
      <c r="R19" s="60"/>
    </row>
    <row r="20" spans="1:18" x14ac:dyDescent="0.25">
      <c r="A20" s="399" t="s">
        <v>81</v>
      </c>
      <c r="B20" s="384" t="s">
        <v>160</v>
      </c>
      <c r="C20" s="385" t="s">
        <v>46</v>
      </c>
      <c r="D20" s="386" t="s">
        <v>62</v>
      </c>
      <c r="E20" s="387">
        <v>1</v>
      </c>
      <c r="F20" s="398"/>
      <c r="G20" s="396"/>
      <c r="H20" s="396"/>
      <c r="I20" s="397"/>
      <c r="J20" s="398"/>
      <c r="K20" s="397"/>
      <c r="L20" s="400">
        <v>2</v>
      </c>
      <c r="M20" s="389"/>
      <c r="N20" s="389">
        <v>2</v>
      </c>
      <c r="O20" s="390"/>
      <c r="P20" s="388">
        <v>5</v>
      </c>
      <c r="Q20" s="390" t="s">
        <v>72</v>
      </c>
      <c r="R20" s="60"/>
    </row>
    <row r="21" spans="1:18" x14ac:dyDescent="0.25">
      <c r="A21" s="399" t="s">
        <v>82</v>
      </c>
      <c r="B21" s="384" t="s">
        <v>161</v>
      </c>
      <c r="C21" s="385" t="s">
        <v>46</v>
      </c>
      <c r="D21" s="386" t="s">
        <v>62</v>
      </c>
      <c r="E21" s="387">
        <v>1</v>
      </c>
      <c r="F21" s="398"/>
      <c r="G21" s="396"/>
      <c r="H21" s="396"/>
      <c r="I21" s="397"/>
      <c r="J21" s="398"/>
      <c r="K21" s="397"/>
      <c r="L21" s="400">
        <v>2</v>
      </c>
      <c r="M21" s="389"/>
      <c r="N21" s="389">
        <v>2</v>
      </c>
      <c r="O21" s="390"/>
      <c r="P21" s="388">
        <v>5</v>
      </c>
      <c r="Q21" s="390" t="s">
        <v>72</v>
      </c>
      <c r="R21" s="60"/>
    </row>
    <row r="22" spans="1:18" ht="25.5" x14ac:dyDescent="0.25">
      <c r="A22" s="383" t="s">
        <v>83</v>
      </c>
      <c r="B22" s="384" t="s">
        <v>162</v>
      </c>
      <c r="C22" s="385" t="s">
        <v>46</v>
      </c>
      <c r="D22" s="386" t="s">
        <v>62</v>
      </c>
      <c r="E22" s="387">
        <v>1</v>
      </c>
      <c r="F22" s="398"/>
      <c r="G22" s="396"/>
      <c r="H22" s="396"/>
      <c r="I22" s="397"/>
      <c r="J22" s="398"/>
      <c r="K22" s="397"/>
      <c r="L22" s="400">
        <v>1</v>
      </c>
      <c r="M22" s="389"/>
      <c r="N22" s="389">
        <v>2</v>
      </c>
      <c r="O22" s="390"/>
      <c r="P22" s="388">
        <v>2</v>
      </c>
      <c r="Q22" s="390" t="s">
        <v>75</v>
      </c>
      <c r="R22" s="60"/>
    </row>
    <row r="23" spans="1:18" ht="25.5" x14ac:dyDescent="0.25">
      <c r="A23" s="383" t="s">
        <v>84</v>
      </c>
      <c r="B23" s="384" t="s">
        <v>163</v>
      </c>
      <c r="C23" s="385" t="s">
        <v>46</v>
      </c>
      <c r="D23" s="386" t="s">
        <v>62</v>
      </c>
      <c r="E23" s="387">
        <v>1</v>
      </c>
      <c r="F23" s="398"/>
      <c r="G23" s="396"/>
      <c r="H23" s="396"/>
      <c r="I23" s="397"/>
      <c r="J23" s="398"/>
      <c r="K23" s="397"/>
      <c r="L23" s="400">
        <v>1</v>
      </c>
      <c r="M23" s="389"/>
      <c r="N23" s="389">
        <v>2</v>
      </c>
      <c r="O23" s="390"/>
      <c r="P23" s="388">
        <v>2</v>
      </c>
      <c r="Q23" s="390" t="s">
        <v>75</v>
      </c>
      <c r="R23" s="60"/>
    </row>
    <row r="24" spans="1:18" x14ac:dyDescent="0.25">
      <c r="A24" s="383" t="s">
        <v>140</v>
      </c>
      <c r="B24" s="384" t="s">
        <v>164</v>
      </c>
      <c r="C24" s="386" t="s">
        <v>46</v>
      </c>
      <c r="D24" s="386" t="s">
        <v>62</v>
      </c>
      <c r="E24" s="387">
        <v>1</v>
      </c>
      <c r="F24" s="398"/>
      <c r="G24" s="396"/>
      <c r="H24" s="396"/>
      <c r="I24" s="397"/>
      <c r="J24" s="398"/>
      <c r="K24" s="397"/>
      <c r="L24" s="400">
        <v>2</v>
      </c>
      <c r="M24" s="389"/>
      <c r="N24" s="389">
        <v>2</v>
      </c>
      <c r="O24" s="390"/>
      <c r="P24" s="388">
        <v>5</v>
      </c>
      <c r="Q24" s="390" t="s">
        <v>72</v>
      </c>
      <c r="R24" s="60"/>
    </row>
    <row r="25" spans="1:18" ht="15" customHeight="1" x14ac:dyDescent="0.25">
      <c r="A25" s="399" t="s">
        <v>85</v>
      </c>
      <c r="B25" s="384" t="s">
        <v>165</v>
      </c>
      <c r="C25" s="386" t="s">
        <v>46</v>
      </c>
      <c r="D25" s="386" t="s">
        <v>62</v>
      </c>
      <c r="E25" s="387">
        <v>1</v>
      </c>
      <c r="F25" s="398"/>
      <c r="G25" s="396"/>
      <c r="H25" s="396"/>
      <c r="I25" s="397"/>
      <c r="J25" s="398"/>
      <c r="K25" s="397"/>
      <c r="L25" s="400">
        <v>2</v>
      </c>
      <c r="M25" s="389"/>
      <c r="N25" s="389">
        <v>2</v>
      </c>
      <c r="O25" s="390"/>
      <c r="P25" s="388">
        <v>5</v>
      </c>
      <c r="Q25" s="390" t="s">
        <v>72</v>
      </c>
      <c r="R25" s="60"/>
    </row>
    <row r="26" spans="1:18" ht="24.75" customHeight="1" x14ac:dyDescent="0.25">
      <c r="A26" s="383" t="s">
        <v>86</v>
      </c>
      <c r="B26" s="384" t="s">
        <v>166</v>
      </c>
      <c r="C26" s="386" t="s">
        <v>51</v>
      </c>
      <c r="D26" s="386" t="s">
        <v>62</v>
      </c>
      <c r="E26" s="387">
        <v>2</v>
      </c>
      <c r="F26" s="398"/>
      <c r="G26" s="396"/>
      <c r="H26" s="396"/>
      <c r="I26" s="397"/>
      <c r="J26" s="398"/>
      <c r="K26" s="397"/>
      <c r="L26" s="395"/>
      <c r="M26" s="396"/>
      <c r="N26" s="396"/>
      <c r="O26" s="431" t="s">
        <v>141</v>
      </c>
      <c r="P26" s="388">
        <v>3</v>
      </c>
      <c r="Q26" s="390" t="s">
        <v>78</v>
      </c>
      <c r="R26" s="60"/>
    </row>
    <row r="27" spans="1:18" ht="15" customHeight="1" x14ac:dyDescent="0.25">
      <c r="A27" s="270" t="s">
        <v>138</v>
      </c>
      <c r="B27" s="384" t="s">
        <v>167</v>
      </c>
      <c r="C27" s="386" t="s">
        <v>46</v>
      </c>
      <c r="D27" s="386" t="s">
        <v>62</v>
      </c>
      <c r="E27" s="256">
        <v>1</v>
      </c>
      <c r="F27" s="257"/>
      <c r="G27" s="258"/>
      <c r="H27" s="259"/>
      <c r="I27" s="260"/>
      <c r="J27" s="261"/>
      <c r="K27" s="256"/>
      <c r="L27" s="257">
        <v>2</v>
      </c>
      <c r="M27" s="258"/>
      <c r="N27" s="259">
        <v>2</v>
      </c>
      <c r="O27" s="260"/>
      <c r="P27" s="261">
        <v>3</v>
      </c>
      <c r="Q27" s="256" t="s">
        <v>72</v>
      </c>
      <c r="R27" s="60"/>
    </row>
    <row r="28" spans="1:18" ht="15" customHeight="1" x14ac:dyDescent="0.25">
      <c r="A28" s="270"/>
      <c r="B28" s="254"/>
      <c r="C28" s="262"/>
      <c r="D28" s="255"/>
      <c r="E28" s="263"/>
      <c r="F28" s="264"/>
      <c r="G28" s="265"/>
      <c r="H28" s="266"/>
      <c r="I28" s="267"/>
      <c r="J28" s="268"/>
      <c r="K28" s="263"/>
      <c r="L28" s="264"/>
      <c r="M28" s="265"/>
      <c r="N28" s="266"/>
      <c r="O28" s="267"/>
      <c r="P28" s="261"/>
      <c r="Q28" s="256"/>
      <c r="R28" s="60"/>
    </row>
    <row r="29" spans="1:18" ht="15" customHeight="1" x14ac:dyDescent="0.25">
      <c r="A29" s="270"/>
      <c r="B29" s="254"/>
      <c r="C29" s="255"/>
      <c r="D29" s="255"/>
      <c r="E29" s="256"/>
      <c r="F29" s="257"/>
      <c r="G29" s="258"/>
      <c r="H29" s="259"/>
      <c r="I29" s="260"/>
      <c r="J29" s="261"/>
      <c r="K29" s="256"/>
      <c r="L29" s="257"/>
      <c r="M29" s="258"/>
      <c r="N29" s="259"/>
      <c r="O29" s="260"/>
      <c r="P29" s="261"/>
      <c r="Q29" s="256"/>
      <c r="R29" s="60"/>
    </row>
    <row r="30" spans="1:18" ht="15" customHeight="1" x14ac:dyDescent="0.25">
      <c r="A30" s="270"/>
      <c r="B30" s="254"/>
      <c r="C30" s="255"/>
      <c r="D30" s="255"/>
      <c r="E30" s="256"/>
      <c r="F30" s="257"/>
      <c r="G30" s="258"/>
      <c r="H30" s="259"/>
      <c r="I30" s="260"/>
      <c r="J30" s="261"/>
      <c r="K30" s="256"/>
      <c r="L30" s="257"/>
      <c r="M30" s="258"/>
      <c r="N30" s="259"/>
      <c r="O30" s="260"/>
      <c r="P30" s="261"/>
      <c r="Q30" s="256"/>
      <c r="R30" s="60"/>
    </row>
    <row r="31" spans="1:18" ht="15" customHeight="1" x14ac:dyDescent="0.25">
      <c r="A31" s="270"/>
      <c r="B31" s="254"/>
      <c r="C31" s="255"/>
      <c r="D31" s="255"/>
      <c r="E31" s="256"/>
      <c r="F31" s="257"/>
      <c r="G31" s="258"/>
      <c r="H31" s="259"/>
      <c r="I31" s="260"/>
      <c r="J31" s="261"/>
      <c r="K31" s="256"/>
      <c r="L31" s="257"/>
      <c r="M31" s="258"/>
      <c r="N31" s="259"/>
      <c r="O31" s="260"/>
      <c r="P31" s="261"/>
      <c r="Q31" s="256"/>
      <c r="R31" s="60"/>
    </row>
    <row r="32" spans="1:18" ht="15" customHeight="1" x14ac:dyDescent="0.25">
      <c r="A32" s="5"/>
      <c r="B32" s="97"/>
      <c r="C32" s="7"/>
      <c r="D32" s="7"/>
      <c r="E32" s="8"/>
      <c r="F32" s="9"/>
      <c r="G32" s="10"/>
      <c r="H32" s="11"/>
      <c r="I32" s="12"/>
      <c r="J32" s="13"/>
      <c r="K32" s="8"/>
      <c r="L32" s="9"/>
      <c r="M32" s="10"/>
      <c r="N32" s="11"/>
      <c r="O32" s="12"/>
      <c r="P32" s="13"/>
      <c r="Q32" s="8"/>
      <c r="R32" s="60"/>
    </row>
    <row r="33" spans="1:18" ht="15" customHeight="1" x14ac:dyDescent="0.25">
      <c r="A33" s="5"/>
      <c r="B33" s="97"/>
      <c r="C33" s="7"/>
      <c r="D33" s="7"/>
      <c r="E33" s="8"/>
      <c r="F33" s="9"/>
      <c r="G33" s="10"/>
      <c r="H33" s="11"/>
      <c r="I33" s="12"/>
      <c r="J33" s="13"/>
      <c r="K33" s="8"/>
      <c r="L33" s="9"/>
      <c r="M33" s="10"/>
      <c r="N33" s="11"/>
      <c r="O33" s="12"/>
      <c r="P33" s="13"/>
      <c r="Q33" s="8"/>
      <c r="R33" s="60"/>
    </row>
    <row r="34" spans="1:18" ht="15" customHeight="1" x14ac:dyDescent="0.25">
      <c r="A34" s="5"/>
      <c r="B34" s="6"/>
      <c r="C34" s="7"/>
      <c r="D34" s="7"/>
      <c r="E34" s="8"/>
      <c r="F34" s="9"/>
      <c r="G34" s="120"/>
      <c r="H34" s="121"/>
      <c r="I34" s="122"/>
      <c r="J34" s="13"/>
      <c r="K34" s="8"/>
      <c r="L34" s="9"/>
      <c r="M34" s="120"/>
      <c r="N34" s="121"/>
      <c r="O34" s="122"/>
      <c r="P34" s="13"/>
      <c r="Q34" s="8"/>
      <c r="R34" s="60"/>
    </row>
    <row r="35" spans="1:18" ht="15" customHeight="1" thickBot="1" x14ac:dyDescent="0.3">
      <c r="A35" s="5"/>
      <c r="B35" s="6"/>
      <c r="C35" s="7"/>
      <c r="D35" s="7"/>
      <c r="E35" s="8"/>
      <c r="F35" s="9"/>
      <c r="G35" s="120"/>
      <c r="H35" s="121"/>
      <c r="I35" s="122"/>
      <c r="J35" s="13"/>
      <c r="K35" s="8"/>
      <c r="L35" s="9"/>
      <c r="M35" s="120"/>
      <c r="N35" s="121"/>
      <c r="O35" s="122"/>
      <c r="P35" s="13"/>
      <c r="Q35" s="8"/>
      <c r="R35" s="60"/>
    </row>
    <row r="36" spans="1:18" ht="15" customHeight="1" thickBot="1" x14ac:dyDescent="0.3">
      <c r="A36" s="61" t="s">
        <v>19</v>
      </c>
      <c r="B36" s="62"/>
      <c r="C36" s="62"/>
      <c r="D36" s="62"/>
      <c r="E36" s="63"/>
      <c r="F36" s="64">
        <f>SUMIFS(F12:F35,$E12:$E35,"=1")</f>
        <v>10</v>
      </c>
      <c r="G36" s="65">
        <f>SUMIFS(G12:G35,$E12:$E35,"=1")</f>
        <v>2</v>
      </c>
      <c r="H36" s="66">
        <f>SUMIFS(H12:H35,$E12:$E35,"=1")</f>
        <v>11</v>
      </c>
      <c r="I36" s="67">
        <f>SUMIFS(I12:I35,$E12:$E35,"=1")</f>
        <v>0</v>
      </c>
      <c r="J36" s="68">
        <f>SUMIFS(J12:J35,$E12:$E35,"=1")+SUMIFS(J12:J35,$D12:$D35,"=DOB",$E12:$E35,"=2")</f>
        <v>30</v>
      </c>
      <c r="K36" s="63"/>
      <c r="L36" s="64">
        <f>SUMIFS(L12:L35,$E12:$E35,"=1")</f>
        <v>12</v>
      </c>
      <c r="M36" s="65">
        <f>SUMIFS(M12:M35,$E12:$E35,"=1")</f>
        <v>0</v>
      </c>
      <c r="N36" s="66">
        <f>SUMIFS(N12:N35,$E12:$E35,"=1")</f>
        <v>14</v>
      </c>
      <c r="O36" s="67">
        <f>SUMIFS(O12:O35,$E12:$E35,"=1")</f>
        <v>0</v>
      </c>
      <c r="P36" s="68">
        <f>SUMIFS(P12:P35,$E12:$E35,"=1")+SUMIFS(P12:P35,$D12:$D35,"=DOB",$E12:$E35,"=2")</f>
        <v>30</v>
      </c>
      <c r="Q36" s="63"/>
      <c r="R36" s="294"/>
    </row>
    <row r="37" spans="1:18" ht="15" customHeight="1" thickBot="1" x14ac:dyDescent="0.3">
      <c r="A37" s="69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96"/>
    </row>
    <row r="38" spans="1:18" ht="15" customHeight="1" thickBot="1" x14ac:dyDescent="0.3">
      <c r="A38" s="123" t="s">
        <v>38</v>
      </c>
      <c r="B38" s="124"/>
      <c r="C38" s="70"/>
      <c r="D38" s="70"/>
      <c r="E38" s="70"/>
      <c r="F38" s="71"/>
      <c r="G38" s="125"/>
      <c r="H38" s="126"/>
      <c r="I38" s="127"/>
      <c r="J38" s="75"/>
      <c r="K38" s="70"/>
      <c r="L38" s="71"/>
      <c r="M38" s="125"/>
      <c r="N38" s="126"/>
      <c r="O38" s="127"/>
      <c r="P38" s="75"/>
      <c r="Q38" s="76"/>
      <c r="R38" s="76"/>
    </row>
    <row r="39" spans="1:18" ht="15" customHeight="1" x14ac:dyDescent="0.25">
      <c r="A39" s="283" t="s">
        <v>87</v>
      </c>
      <c r="B39" s="254" t="s">
        <v>88</v>
      </c>
      <c r="C39" s="255" t="s">
        <v>52</v>
      </c>
      <c r="D39" s="255" t="s">
        <v>46</v>
      </c>
      <c r="E39" s="284">
        <v>1</v>
      </c>
      <c r="F39" s="285">
        <v>2</v>
      </c>
      <c r="G39" s="286">
        <v>2</v>
      </c>
      <c r="H39" s="287"/>
      <c r="I39" s="260"/>
      <c r="J39" s="288">
        <v>5</v>
      </c>
      <c r="K39" s="284" t="s">
        <v>72</v>
      </c>
      <c r="L39" s="285"/>
      <c r="M39" s="286"/>
      <c r="N39" s="291"/>
      <c r="O39" s="260"/>
      <c r="P39" s="288"/>
      <c r="Q39" s="284"/>
      <c r="R39" s="370"/>
    </row>
    <row r="40" spans="1:18" ht="15" customHeight="1" x14ac:dyDescent="0.25">
      <c r="A40" s="283" t="s">
        <v>89</v>
      </c>
      <c r="B40" s="254" t="s">
        <v>90</v>
      </c>
      <c r="C40" s="289" t="s">
        <v>52</v>
      </c>
      <c r="D40" s="289" t="s">
        <v>46</v>
      </c>
      <c r="E40" s="284">
        <v>1</v>
      </c>
      <c r="F40" s="285"/>
      <c r="G40" s="286"/>
      <c r="H40" s="287"/>
      <c r="I40" s="292"/>
      <c r="J40" s="288"/>
      <c r="K40" s="284"/>
      <c r="L40" s="285">
        <v>2</v>
      </c>
      <c r="M40" s="286">
        <v>2</v>
      </c>
      <c r="N40" s="291"/>
      <c r="O40" s="292"/>
      <c r="P40" s="288">
        <v>5</v>
      </c>
      <c r="Q40" s="284" t="s">
        <v>72</v>
      </c>
      <c r="R40" s="151"/>
    </row>
    <row r="41" spans="1:18" ht="15" customHeight="1" x14ac:dyDescent="0.25">
      <c r="A41" s="283"/>
      <c r="B41" s="254"/>
      <c r="C41" s="289"/>
      <c r="D41" s="289"/>
      <c r="E41" s="284"/>
      <c r="F41" s="285"/>
      <c r="G41" s="286"/>
      <c r="H41" s="287"/>
      <c r="I41" s="292"/>
      <c r="J41" s="288"/>
      <c r="K41" s="284"/>
      <c r="L41" s="285"/>
      <c r="M41" s="286"/>
      <c r="N41" s="291"/>
      <c r="O41" s="292"/>
      <c r="P41" s="288"/>
      <c r="Q41" s="284"/>
      <c r="R41" s="151"/>
    </row>
    <row r="42" spans="1:18" ht="15" customHeight="1" x14ac:dyDescent="0.25">
      <c r="A42" s="283"/>
      <c r="B42" s="254"/>
      <c r="C42" s="289"/>
      <c r="D42" s="289"/>
      <c r="E42" s="284"/>
      <c r="F42" s="285"/>
      <c r="G42" s="286"/>
      <c r="H42" s="291"/>
      <c r="I42" s="290"/>
      <c r="J42" s="288"/>
      <c r="K42" s="284"/>
      <c r="L42" s="257"/>
      <c r="M42" s="258"/>
      <c r="N42" s="259"/>
      <c r="O42" s="260"/>
      <c r="P42" s="261"/>
      <c r="Q42" s="256"/>
      <c r="R42" s="60"/>
    </row>
    <row r="43" spans="1:18" ht="15" customHeight="1" x14ac:dyDescent="0.25">
      <c r="A43" s="5"/>
      <c r="B43" s="6"/>
      <c r="C43" s="7"/>
      <c r="D43" s="7"/>
      <c r="E43" s="108"/>
      <c r="F43" s="9"/>
      <c r="G43" s="120"/>
      <c r="H43" s="121"/>
      <c r="I43" s="122"/>
      <c r="J43" s="13"/>
      <c r="K43" s="8"/>
      <c r="L43" s="9"/>
      <c r="M43" s="120"/>
      <c r="N43" s="121"/>
      <c r="O43" s="122"/>
      <c r="P43" s="13"/>
      <c r="Q43" s="8"/>
      <c r="R43" s="60"/>
    </row>
    <row r="44" spans="1:18" ht="15" customHeight="1" x14ac:dyDescent="0.25">
      <c r="A44" s="5"/>
      <c r="B44" s="6"/>
      <c r="C44" s="7"/>
      <c r="D44" s="7"/>
      <c r="E44" s="108"/>
      <c r="F44" s="9"/>
      <c r="G44" s="120"/>
      <c r="H44" s="121"/>
      <c r="I44" s="122"/>
      <c r="J44" s="13"/>
      <c r="K44" s="8"/>
      <c r="L44" s="9"/>
      <c r="M44" s="120"/>
      <c r="N44" s="121"/>
      <c r="O44" s="122"/>
      <c r="P44" s="13"/>
      <c r="Q44" s="8"/>
      <c r="R44" s="60"/>
    </row>
    <row r="45" spans="1:18" ht="15" customHeight="1" x14ac:dyDescent="0.25">
      <c r="A45" s="5"/>
      <c r="B45" s="6"/>
      <c r="C45" s="7"/>
      <c r="D45" s="7"/>
      <c r="E45" s="108"/>
      <c r="F45" s="9"/>
      <c r="G45" s="120"/>
      <c r="H45" s="121"/>
      <c r="I45" s="122"/>
      <c r="J45" s="13"/>
      <c r="K45" s="8"/>
      <c r="L45" s="9"/>
      <c r="M45" s="120"/>
      <c r="N45" s="121"/>
      <c r="O45" s="122"/>
      <c r="P45" s="13"/>
      <c r="Q45" s="8"/>
      <c r="R45" s="60"/>
    </row>
    <row r="46" spans="1:18" ht="15" customHeight="1" x14ac:dyDescent="0.25">
      <c r="A46" s="5"/>
      <c r="B46" s="6"/>
      <c r="C46" s="7"/>
      <c r="D46" s="7"/>
      <c r="E46" s="108"/>
      <c r="F46" s="9"/>
      <c r="G46" s="120"/>
      <c r="H46" s="121"/>
      <c r="I46" s="122"/>
      <c r="J46" s="13"/>
      <c r="K46" s="8"/>
      <c r="L46" s="9"/>
      <c r="M46" s="120"/>
      <c r="N46" s="121"/>
      <c r="O46" s="122"/>
      <c r="P46" s="13"/>
      <c r="Q46" s="8"/>
      <c r="R46" s="60"/>
    </row>
    <row r="47" spans="1:18" ht="15" customHeight="1" x14ac:dyDescent="0.25">
      <c r="A47" s="5"/>
      <c r="B47" s="6"/>
      <c r="C47" s="7"/>
      <c r="D47" s="7"/>
      <c r="E47" s="108"/>
      <c r="F47" s="9"/>
      <c r="G47" s="120"/>
      <c r="H47" s="121"/>
      <c r="I47" s="122"/>
      <c r="J47" s="13"/>
      <c r="K47" s="8"/>
      <c r="L47" s="9"/>
      <c r="M47" s="120"/>
      <c r="N47" s="121"/>
      <c r="O47" s="122"/>
      <c r="P47" s="13"/>
      <c r="Q47" s="8"/>
      <c r="R47" s="60"/>
    </row>
    <row r="48" spans="1:18" ht="15" customHeight="1" thickBot="1" x14ac:dyDescent="0.3">
      <c r="A48" s="5"/>
      <c r="B48" s="6"/>
      <c r="C48" s="7"/>
      <c r="D48" s="7"/>
      <c r="E48" s="108"/>
      <c r="F48" s="128"/>
      <c r="G48" s="129"/>
      <c r="H48" s="130"/>
      <c r="I48" s="131"/>
      <c r="J48" s="13"/>
      <c r="K48" s="8"/>
      <c r="L48" s="9"/>
      <c r="M48" s="120"/>
      <c r="N48" s="121"/>
      <c r="O48" s="122"/>
      <c r="P48" s="13"/>
      <c r="Q48" s="8"/>
      <c r="R48" s="60"/>
    </row>
    <row r="49" spans="1:19" ht="15" customHeight="1" thickBot="1" x14ac:dyDescent="0.3">
      <c r="A49" s="87" t="s">
        <v>19</v>
      </c>
      <c r="B49" s="132"/>
      <c r="C49" s="132"/>
      <c r="D49" s="132"/>
      <c r="E49" s="132"/>
      <c r="F49" s="133">
        <f>SUMIFS(F39:F48,$D39:$D48,"=DF")</f>
        <v>2</v>
      </c>
      <c r="G49" s="134">
        <f>SUMIFS(G39:G48,$D39:$D48,"=DF")</f>
        <v>2</v>
      </c>
      <c r="H49" s="135">
        <f>SUMIFS(H39:H48,$D39:$D48,"=DF")</f>
        <v>0</v>
      </c>
      <c r="I49" s="136">
        <f>SUMIFS(I39:I48,$D39:$D48,"=DF")</f>
        <v>0</v>
      </c>
      <c r="J49" s="235">
        <f>SUMIFS(J39:J48,$D39:$D48,"=DF")</f>
        <v>5</v>
      </c>
      <c r="K49" s="137"/>
      <c r="L49" s="133">
        <f>SUMIFS(L39:L48,$D39:$D48,"=DF")</f>
        <v>2</v>
      </c>
      <c r="M49" s="134">
        <f>SUMIFS(M39:M48,$D39:$D48,"=DF")</f>
        <v>2</v>
      </c>
      <c r="N49" s="135">
        <f>SUMIFS(N39:N48,$D39:$D48,"=DF")</f>
        <v>0</v>
      </c>
      <c r="O49" s="136">
        <f>SUMIFS(O39:O48,$D39:$D48,"=DF")</f>
        <v>0</v>
      </c>
      <c r="P49" s="235">
        <f>SUMIFS(P39:P48,$D39:$D48,"=DF")</f>
        <v>5</v>
      </c>
      <c r="Q49" s="137"/>
      <c r="R49" s="137"/>
    </row>
    <row r="50" spans="1:19" s="109" customFormat="1" ht="15" customHeight="1" x14ac:dyDescent="0.25">
      <c r="A50" s="237"/>
      <c r="B50" s="238"/>
      <c r="C50" s="238"/>
      <c r="D50" s="238"/>
      <c r="E50" s="238"/>
      <c r="F50" s="238"/>
      <c r="G50" s="238"/>
      <c r="H50" s="238"/>
      <c r="I50" s="238"/>
      <c r="J50" s="239"/>
      <c r="K50" s="238"/>
      <c r="L50" s="238"/>
      <c r="M50" s="238"/>
      <c r="N50" s="238"/>
      <c r="O50" s="238"/>
      <c r="P50" s="239"/>
      <c r="Q50" s="238"/>
      <c r="R50" s="29"/>
      <c r="S50" s="30"/>
    </row>
    <row r="51" spans="1:19" ht="15" customHeight="1" x14ac:dyDescent="0.25">
      <c r="A51" s="447"/>
      <c r="B51" s="448"/>
      <c r="C51" s="448"/>
      <c r="D51" s="448"/>
      <c r="E51" s="448"/>
      <c r="F51" s="448"/>
      <c r="G51" s="448"/>
      <c r="H51" s="448"/>
      <c r="I51" s="448"/>
      <c r="J51" s="448"/>
      <c r="K51" s="448"/>
      <c r="L51" s="448"/>
      <c r="M51" s="448"/>
      <c r="N51" s="448"/>
      <c r="O51" s="448"/>
      <c r="P51" s="448"/>
      <c r="Q51" s="448"/>
    </row>
    <row r="52" spans="1:19" ht="15" customHeight="1" x14ac:dyDescent="0.25">
      <c r="A52" s="447"/>
      <c r="B52" s="448"/>
      <c r="C52" s="448"/>
      <c r="D52" s="448"/>
      <c r="E52" s="448"/>
      <c r="F52" s="448"/>
      <c r="G52" s="448"/>
      <c r="H52" s="448"/>
      <c r="I52" s="448"/>
      <c r="J52" s="448"/>
      <c r="K52" s="448"/>
      <c r="L52" s="448"/>
      <c r="M52" s="448"/>
      <c r="N52" s="448"/>
      <c r="O52" s="448"/>
      <c r="P52" s="448"/>
      <c r="Q52" s="448"/>
    </row>
    <row r="53" spans="1:19" ht="15" customHeight="1" x14ac:dyDescent="0.25">
      <c r="A53" s="447"/>
      <c r="B53" s="448"/>
      <c r="C53" s="448"/>
      <c r="D53" s="448"/>
      <c r="E53" s="448"/>
      <c r="F53" s="448"/>
      <c r="G53" s="448"/>
      <c r="H53" s="448"/>
      <c r="I53" s="448"/>
      <c r="J53" s="448"/>
      <c r="K53" s="448"/>
      <c r="L53" s="448"/>
      <c r="M53" s="448"/>
      <c r="N53" s="448"/>
      <c r="O53" s="448"/>
      <c r="P53" s="448"/>
      <c r="Q53" s="448"/>
    </row>
    <row r="54" spans="1:19" ht="15" customHeight="1" x14ac:dyDescent="0.25">
      <c r="A54" s="447"/>
      <c r="B54" s="448"/>
      <c r="C54" s="448"/>
      <c r="D54" s="448"/>
      <c r="E54" s="448"/>
      <c r="F54" s="448"/>
      <c r="G54" s="448"/>
      <c r="H54" s="448"/>
      <c r="I54" s="448"/>
      <c r="J54" s="448"/>
      <c r="K54" s="448"/>
      <c r="L54" s="448"/>
      <c r="M54" s="448"/>
      <c r="N54" s="448"/>
      <c r="O54" s="448"/>
      <c r="P54" s="448"/>
      <c r="Q54" s="448"/>
    </row>
    <row r="55" spans="1:19" ht="15" customHeight="1" x14ac:dyDescent="0.25">
      <c r="A55" s="449" t="s">
        <v>63</v>
      </c>
      <c r="B55" s="450"/>
      <c r="C55" s="450"/>
      <c r="D55" s="450"/>
      <c r="E55" s="450"/>
      <c r="F55" s="450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50"/>
      <c r="R55" s="369"/>
    </row>
    <row r="56" spans="1:19" ht="94.5" customHeight="1" x14ac:dyDescent="0.25">
      <c r="A56" s="447" t="s">
        <v>64</v>
      </c>
      <c r="B56" s="451"/>
      <c r="C56" s="451"/>
      <c r="D56" s="451"/>
      <c r="E56" s="451"/>
      <c r="F56" s="451"/>
      <c r="G56" s="451"/>
      <c r="H56" s="451"/>
      <c r="I56" s="451"/>
      <c r="J56" s="451"/>
      <c r="K56" s="451"/>
      <c r="L56" s="451"/>
      <c r="M56" s="451"/>
      <c r="N56" s="451"/>
      <c r="O56" s="451"/>
      <c r="P56" s="451"/>
      <c r="Q56" s="451"/>
      <c r="R56" s="451"/>
    </row>
    <row r="57" spans="1:19" ht="64.5" customHeight="1" x14ac:dyDescent="0.25">
      <c r="A57" s="452" t="s">
        <v>65</v>
      </c>
      <c r="B57" s="451"/>
      <c r="C57" s="451"/>
      <c r="D57" s="451"/>
      <c r="E57" s="451"/>
      <c r="F57" s="451"/>
      <c r="K57" s="369"/>
      <c r="Q57" s="369"/>
      <c r="R57" s="369"/>
    </row>
    <row r="58" spans="1:19" ht="15" customHeight="1" x14ac:dyDescent="0.25">
      <c r="A58" s="111"/>
    </row>
    <row r="59" spans="1:19" ht="15" customHeight="1" x14ac:dyDescent="0.25">
      <c r="A59" s="111"/>
    </row>
    <row r="60" spans="1:19" ht="15" customHeight="1" x14ac:dyDescent="0.25">
      <c r="A60" s="111"/>
    </row>
    <row r="61" spans="1:19" ht="15" customHeight="1" x14ac:dyDescent="0.25">
      <c r="A61" s="111"/>
    </row>
    <row r="62" spans="1:19" ht="15" customHeight="1" x14ac:dyDescent="0.25">
      <c r="A62" s="112"/>
    </row>
    <row r="63" spans="1:19" ht="15" customHeight="1" x14ac:dyDescent="0.25"/>
    <row r="64" spans="1:19" ht="15" customHeight="1" x14ac:dyDescent="0.25"/>
    <row r="65" spans="1:19" s="78" customFormat="1" x14ac:dyDescent="0.25">
      <c r="A65" s="3"/>
      <c r="B65" s="23"/>
      <c r="C65" s="23"/>
      <c r="D65" s="23"/>
      <c r="E65" s="23"/>
      <c r="F65" s="24"/>
      <c r="G65" s="25"/>
      <c r="H65" s="26"/>
      <c r="I65" s="27"/>
      <c r="J65" s="28"/>
      <c r="K65" s="23"/>
      <c r="L65" s="24"/>
      <c r="M65" s="25"/>
      <c r="N65" s="26"/>
      <c r="O65" s="27"/>
      <c r="P65" s="28"/>
      <c r="Q65" s="23"/>
      <c r="R65" s="297"/>
      <c r="S65" s="77"/>
    </row>
    <row r="66" spans="1:19" ht="14.25" customHeight="1" thickBot="1" x14ac:dyDescent="0.3"/>
    <row r="67" spans="1:19" ht="12.75" customHeight="1" thickBot="1" x14ac:dyDescent="0.3">
      <c r="A67" s="138"/>
      <c r="B67" s="37"/>
      <c r="C67" s="37"/>
      <c r="D67" s="37"/>
      <c r="E67" s="139"/>
      <c r="F67" s="436">
        <f>SUM(F36:I36)</f>
        <v>23</v>
      </c>
      <c r="G67" s="437"/>
      <c r="H67" s="437"/>
      <c r="I67" s="438"/>
      <c r="J67" s="439"/>
      <c r="K67" s="440"/>
      <c r="L67" s="436">
        <f>SUM(L36:O36)</f>
        <v>26</v>
      </c>
      <c r="M67" s="437"/>
      <c r="N67" s="437"/>
      <c r="O67" s="438"/>
      <c r="P67" s="439"/>
      <c r="Q67" s="440"/>
      <c r="R67" s="298"/>
    </row>
    <row r="68" spans="1:19" x14ac:dyDescent="0.25">
      <c r="F68" s="140"/>
      <c r="G68" s="141"/>
      <c r="H68" s="142"/>
      <c r="I68" s="143"/>
      <c r="J68" s="144"/>
      <c r="K68" s="145"/>
      <c r="L68" s="140"/>
      <c r="M68" s="141"/>
      <c r="N68" s="142"/>
      <c r="O68" s="143"/>
    </row>
    <row r="69" spans="1:19" x14ac:dyDescent="0.25">
      <c r="F69" s="435"/>
      <c r="G69" s="435"/>
      <c r="H69" s="435"/>
      <c r="I69" s="435"/>
      <c r="J69" s="144"/>
      <c r="K69" s="145"/>
      <c r="L69" s="435"/>
      <c r="M69" s="435"/>
      <c r="N69" s="435"/>
      <c r="O69" s="435"/>
    </row>
    <row r="70" spans="1:19" x14ac:dyDescent="0.25">
      <c r="F70" s="140"/>
      <c r="G70" s="141"/>
      <c r="H70" s="142"/>
      <c r="I70" s="143"/>
      <c r="J70" s="435"/>
      <c r="K70" s="435"/>
      <c r="L70" s="140"/>
      <c r="M70" s="141"/>
      <c r="N70" s="142"/>
      <c r="O70" s="143"/>
    </row>
    <row r="71" spans="1:19" x14ac:dyDescent="0.25">
      <c r="F71" s="140"/>
      <c r="G71" s="141"/>
      <c r="H71" s="142"/>
      <c r="I71" s="143"/>
      <c r="J71" s="144"/>
      <c r="K71" s="145"/>
      <c r="L71" s="140"/>
      <c r="M71" s="141"/>
      <c r="N71" s="142"/>
      <c r="O71" s="143"/>
    </row>
  </sheetData>
  <mergeCells count="21">
    <mergeCell ref="P67:Q67"/>
    <mergeCell ref="L1:P1"/>
    <mergeCell ref="L2:P2"/>
    <mergeCell ref="G7:K7"/>
    <mergeCell ref="E9:M9"/>
    <mergeCell ref="A51:Q51"/>
    <mergeCell ref="A52:Q52"/>
    <mergeCell ref="A53:Q53"/>
    <mergeCell ref="A54:Q54"/>
    <mergeCell ref="A55:Q55"/>
    <mergeCell ref="A56:R56"/>
    <mergeCell ref="A57:F57"/>
    <mergeCell ref="A3:B3"/>
    <mergeCell ref="A5:B5"/>
    <mergeCell ref="A2:B2"/>
    <mergeCell ref="J70:K70"/>
    <mergeCell ref="F69:I69"/>
    <mergeCell ref="L69:O69"/>
    <mergeCell ref="F67:I67"/>
    <mergeCell ref="L67:O67"/>
    <mergeCell ref="J67:K67"/>
  </mergeCells>
  <phoneticPr fontId="0" type="noConversion"/>
  <conditionalFormatting sqref="J50">
    <cfRule type="cellIs" dxfId="10" priority="2" operator="greaterThan">
      <formula>30</formula>
    </cfRule>
    <cfRule type="cellIs" dxfId="9" priority="4" operator="greaterThan">
      <formula>30</formula>
    </cfRule>
    <cfRule type="cellIs" dxfId="8" priority="5" operator="greaterThan">
      <formula>30</formula>
    </cfRule>
  </conditionalFormatting>
  <conditionalFormatting sqref="P50">
    <cfRule type="cellIs" dxfId="7" priority="1" operator="greaterThan">
      <formula>30</formula>
    </cfRule>
    <cfRule type="cellIs" dxfId="6" priority="3" operator="greaterThan">
      <formula>30</formula>
    </cfRule>
  </conditionalFormatting>
  <pageMargins left="0.35433070866141736" right="0.15748031496062992" top="0.43307086614173229" bottom="0.59055118110236227" header="0.23622047244094491" footer="0.15748031496062992"/>
  <pageSetup paperSize="9" scale="77" orientation="portrait" r:id="rId1"/>
  <headerFooter>
    <oddFooter>&amp;LRECTOR,
Prof.univ.dr. Cezar Ionuț SPÎNU&amp;CDECAN,
Prof.univ.dr. Marian DRAGOMIR&amp;RDIRECTOR DEPARTAMENT,
Prof. univ. dr. Ligia RUSU Medic primar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67"/>
  <sheetViews>
    <sheetView view="pageBreakPreview" zoomScaleNormal="100" zoomScaleSheetLayoutView="100" workbookViewId="0">
      <selection activeCell="B7" sqref="B7"/>
    </sheetView>
  </sheetViews>
  <sheetFormatPr defaultColWidth="9.140625" defaultRowHeight="15" x14ac:dyDescent="0.25"/>
  <cols>
    <col min="1" max="1" width="36.140625" style="234" customWidth="1"/>
    <col min="2" max="2" width="12.7109375" style="231" customWidth="1"/>
    <col min="3" max="3" width="5.85546875" style="231" customWidth="1"/>
    <col min="4" max="4" width="6" style="231" customWidth="1"/>
    <col min="5" max="5" width="4.85546875" style="231" customWidth="1"/>
    <col min="6" max="6" width="6.5703125" style="24" bestFit="1" customWidth="1"/>
    <col min="7" max="7" width="4.140625" style="25" customWidth="1"/>
    <col min="8" max="8" width="3.85546875" style="26" customWidth="1"/>
    <col min="9" max="9" width="4" style="27" customWidth="1"/>
    <col min="10" max="10" width="6" style="28" bestFit="1" customWidth="1"/>
    <col min="11" max="11" width="4.7109375" style="231" customWidth="1"/>
    <col min="12" max="12" width="7" style="24" customWidth="1"/>
    <col min="13" max="13" width="4.140625" style="25" customWidth="1"/>
    <col min="14" max="14" width="4" style="26" customWidth="1"/>
    <col min="15" max="15" width="5.5703125" style="27" customWidth="1"/>
    <col min="16" max="16" width="7" style="28" bestFit="1" customWidth="1"/>
    <col min="17" max="17" width="4.42578125" style="231" customWidth="1"/>
    <col min="18" max="18" width="6.140625" style="231" hidden="1" customWidth="1"/>
    <col min="19" max="19" width="9.140625" style="30"/>
    <col min="20" max="16384" width="9.140625" style="31"/>
  </cols>
  <sheetData>
    <row r="1" spans="1:18" x14ac:dyDescent="0.25">
      <c r="A1" s="2" t="s">
        <v>0</v>
      </c>
      <c r="B1" s="433"/>
      <c r="L1" s="441" t="s">
        <v>37</v>
      </c>
      <c r="M1" s="442"/>
      <c r="N1" s="442"/>
      <c r="O1" s="442"/>
      <c r="P1" s="442"/>
      <c r="Q1" s="37"/>
    </row>
    <row r="2" spans="1:18" x14ac:dyDescent="0.25">
      <c r="A2" s="453" t="s">
        <v>204</v>
      </c>
      <c r="B2" s="451"/>
      <c r="L2" s="441" t="s">
        <v>66</v>
      </c>
      <c r="M2" s="442"/>
      <c r="N2" s="442"/>
      <c r="O2" s="442"/>
      <c r="P2" s="442"/>
      <c r="Q2" s="37"/>
    </row>
    <row r="3" spans="1:18" x14ac:dyDescent="0.25">
      <c r="A3" s="453" t="s">
        <v>146</v>
      </c>
      <c r="B3" s="451"/>
      <c r="C3" s="451"/>
      <c r="Q3" s="37"/>
    </row>
    <row r="4" spans="1:18" ht="14.25" customHeight="1" x14ac:dyDescent="0.25">
      <c r="A4" s="434" t="s">
        <v>147</v>
      </c>
      <c r="B4" s="433"/>
      <c r="Q4" s="37"/>
    </row>
    <row r="5" spans="1:18" ht="15.75" thickBot="1" x14ac:dyDescent="0.3">
      <c r="A5" s="448" t="s">
        <v>148</v>
      </c>
      <c r="B5" s="451"/>
      <c r="C5" s="451"/>
      <c r="Q5" s="37"/>
    </row>
    <row r="6" spans="1:18" ht="15.75" thickBot="1" x14ac:dyDescent="0.3">
      <c r="A6" s="434" t="s">
        <v>149</v>
      </c>
      <c r="B6" s="433"/>
      <c r="F6" s="32" t="s">
        <v>28</v>
      </c>
      <c r="G6" s="33"/>
      <c r="H6" s="34"/>
      <c r="I6" s="35"/>
      <c r="J6" s="36"/>
      <c r="K6" s="37"/>
      <c r="L6" s="32" t="s">
        <v>29</v>
      </c>
      <c r="Q6" s="37"/>
    </row>
    <row r="7" spans="1:18" ht="15.75" thickBot="1" x14ac:dyDescent="0.3">
      <c r="A7" s="434" t="s">
        <v>150</v>
      </c>
      <c r="B7" s="433"/>
      <c r="F7" s="38"/>
      <c r="G7" s="443" t="s">
        <v>30</v>
      </c>
      <c r="H7" s="444"/>
      <c r="I7" s="444"/>
      <c r="J7" s="444"/>
      <c r="K7" s="445"/>
      <c r="L7" s="39"/>
      <c r="Q7" s="37"/>
    </row>
    <row r="8" spans="1:18" x14ac:dyDescent="0.25">
      <c r="Q8" s="37"/>
    </row>
    <row r="9" spans="1:18" ht="15.75" thickBot="1" x14ac:dyDescent="0.3">
      <c r="E9" s="446" t="s">
        <v>68</v>
      </c>
      <c r="F9" s="446"/>
      <c r="G9" s="446"/>
      <c r="H9" s="446"/>
      <c r="I9" s="446"/>
      <c r="J9" s="446"/>
      <c r="K9" s="446"/>
      <c r="L9" s="446"/>
      <c r="M9" s="446"/>
      <c r="Q9" s="149"/>
    </row>
    <row r="10" spans="1:18" s="50" customFormat="1" ht="82.5" customHeight="1" thickBot="1" x14ac:dyDescent="0.3">
      <c r="A10" s="40" t="s">
        <v>1</v>
      </c>
      <c r="B10" s="41" t="s">
        <v>2</v>
      </c>
      <c r="C10" s="42" t="s">
        <v>61</v>
      </c>
      <c r="D10" s="42" t="s">
        <v>60</v>
      </c>
      <c r="E10" s="43" t="s">
        <v>32</v>
      </c>
      <c r="F10" s="44" t="s">
        <v>3</v>
      </c>
      <c r="G10" s="45" t="s">
        <v>4</v>
      </c>
      <c r="H10" s="46" t="s">
        <v>5</v>
      </c>
      <c r="I10" s="47" t="s">
        <v>6</v>
      </c>
      <c r="J10" s="48" t="s">
        <v>7</v>
      </c>
      <c r="K10" s="43" t="s">
        <v>8</v>
      </c>
      <c r="L10" s="44" t="s">
        <v>9</v>
      </c>
      <c r="M10" s="45" t="s">
        <v>10</v>
      </c>
      <c r="N10" s="46" t="s">
        <v>11</v>
      </c>
      <c r="O10" s="47" t="s">
        <v>12</v>
      </c>
      <c r="P10" s="48" t="s">
        <v>13</v>
      </c>
      <c r="Q10" s="43" t="s">
        <v>14</v>
      </c>
      <c r="R10" s="150"/>
    </row>
    <row r="11" spans="1:18" ht="15.75" thickBot="1" x14ac:dyDescent="0.3">
      <c r="A11" s="51" t="s">
        <v>39</v>
      </c>
      <c r="B11" s="4"/>
      <c r="C11" s="52"/>
      <c r="D11" s="52"/>
      <c r="E11" s="53"/>
      <c r="F11" s="54"/>
      <c r="G11" s="55"/>
      <c r="H11" s="56"/>
      <c r="I11" s="57"/>
      <c r="J11" s="58"/>
      <c r="K11" s="53"/>
      <c r="L11" s="54"/>
      <c r="M11" s="55"/>
      <c r="N11" s="56"/>
      <c r="O11" s="57"/>
      <c r="P11" s="58"/>
      <c r="Q11" s="53"/>
      <c r="R11" s="59"/>
    </row>
    <row r="12" spans="1:18" x14ac:dyDescent="0.25">
      <c r="A12" s="401" t="s">
        <v>91</v>
      </c>
      <c r="B12" s="402" t="s">
        <v>168</v>
      </c>
      <c r="C12" s="247" t="s">
        <v>48</v>
      </c>
      <c r="D12" s="247" t="s">
        <v>62</v>
      </c>
      <c r="E12" s="378">
        <v>1</v>
      </c>
      <c r="F12" s="403">
        <v>2</v>
      </c>
      <c r="G12" s="377"/>
      <c r="H12" s="377">
        <v>2</v>
      </c>
      <c r="I12" s="404"/>
      <c r="J12" s="403">
        <v>4</v>
      </c>
      <c r="K12" s="378" t="s">
        <v>72</v>
      </c>
      <c r="L12" s="405"/>
      <c r="M12" s="377"/>
      <c r="N12" s="377"/>
      <c r="O12" s="378"/>
      <c r="P12" s="376"/>
      <c r="Q12" s="378"/>
      <c r="R12" s="151"/>
    </row>
    <row r="13" spans="1:18" x14ac:dyDescent="0.25">
      <c r="A13" s="406" t="s">
        <v>92</v>
      </c>
      <c r="B13" s="407" t="s">
        <v>169</v>
      </c>
      <c r="C13" s="255" t="s">
        <v>48</v>
      </c>
      <c r="D13" s="255" t="s">
        <v>62</v>
      </c>
      <c r="E13" s="390">
        <v>1</v>
      </c>
      <c r="F13" s="400">
        <v>2</v>
      </c>
      <c r="G13" s="389"/>
      <c r="H13" s="389">
        <v>2</v>
      </c>
      <c r="I13" s="408"/>
      <c r="J13" s="400">
        <v>4</v>
      </c>
      <c r="K13" s="390" t="s">
        <v>72</v>
      </c>
      <c r="L13" s="409"/>
      <c r="M13" s="389"/>
      <c r="N13" s="389"/>
      <c r="O13" s="390"/>
      <c r="P13" s="388"/>
      <c r="Q13" s="390"/>
      <c r="R13" s="151"/>
    </row>
    <row r="14" spans="1:18" x14ac:dyDescent="0.25">
      <c r="A14" s="406" t="s">
        <v>93</v>
      </c>
      <c r="B14" s="407" t="s">
        <v>170</v>
      </c>
      <c r="C14" s="255" t="s">
        <v>48</v>
      </c>
      <c r="D14" s="255" t="s">
        <v>62</v>
      </c>
      <c r="E14" s="390">
        <v>1</v>
      </c>
      <c r="F14" s="400">
        <v>1</v>
      </c>
      <c r="G14" s="389"/>
      <c r="H14" s="389">
        <v>1</v>
      </c>
      <c r="I14" s="408"/>
      <c r="J14" s="400">
        <v>3</v>
      </c>
      <c r="K14" s="390" t="s">
        <v>75</v>
      </c>
      <c r="L14" s="409"/>
      <c r="M14" s="389"/>
      <c r="N14" s="389"/>
      <c r="O14" s="390"/>
      <c r="P14" s="388"/>
      <c r="Q14" s="390"/>
      <c r="R14" s="151"/>
    </row>
    <row r="15" spans="1:18" x14ac:dyDescent="0.25">
      <c r="A15" s="406" t="s">
        <v>94</v>
      </c>
      <c r="B15" s="407" t="s">
        <v>171</v>
      </c>
      <c r="C15" s="255" t="s">
        <v>51</v>
      </c>
      <c r="D15" s="255" t="s">
        <v>62</v>
      </c>
      <c r="E15" s="390">
        <v>1</v>
      </c>
      <c r="F15" s="400">
        <v>2</v>
      </c>
      <c r="G15" s="389"/>
      <c r="H15" s="389">
        <v>2</v>
      </c>
      <c r="I15" s="408"/>
      <c r="J15" s="400">
        <v>4</v>
      </c>
      <c r="K15" s="390" t="s">
        <v>72</v>
      </c>
      <c r="L15" s="409"/>
      <c r="M15" s="389"/>
      <c r="N15" s="389"/>
      <c r="O15" s="390"/>
      <c r="P15" s="388"/>
      <c r="Q15" s="390"/>
      <c r="R15" s="151"/>
    </row>
    <row r="16" spans="1:18" ht="25.5" x14ac:dyDescent="0.25">
      <c r="A16" s="406" t="s">
        <v>95</v>
      </c>
      <c r="B16" s="407" t="s">
        <v>172</v>
      </c>
      <c r="C16" s="255" t="s">
        <v>52</v>
      </c>
      <c r="D16" s="255" t="s">
        <v>62</v>
      </c>
      <c r="E16" s="390">
        <v>1</v>
      </c>
      <c r="F16" s="400">
        <v>2</v>
      </c>
      <c r="G16" s="389"/>
      <c r="H16" s="389">
        <v>1</v>
      </c>
      <c r="I16" s="408"/>
      <c r="J16" s="400">
        <v>4</v>
      </c>
      <c r="K16" s="390" t="s">
        <v>72</v>
      </c>
      <c r="L16" s="409"/>
      <c r="M16" s="389"/>
      <c r="N16" s="389"/>
      <c r="O16" s="390"/>
      <c r="P16" s="388"/>
      <c r="Q16" s="390"/>
      <c r="R16" s="151"/>
    </row>
    <row r="17" spans="1:18" ht="17.25" customHeight="1" x14ac:dyDescent="0.25">
      <c r="A17" s="406" t="s">
        <v>96</v>
      </c>
      <c r="B17" s="407" t="s">
        <v>173</v>
      </c>
      <c r="C17" s="428" t="s">
        <v>46</v>
      </c>
      <c r="D17" s="255" t="s">
        <v>62</v>
      </c>
      <c r="E17" s="390">
        <v>1</v>
      </c>
      <c r="F17" s="400">
        <v>2</v>
      </c>
      <c r="G17" s="389"/>
      <c r="H17" s="389">
        <v>2</v>
      </c>
      <c r="I17" s="408"/>
      <c r="J17" s="400">
        <v>5</v>
      </c>
      <c r="K17" s="390" t="s">
        <v>72</v>
      </c>
      <c r="L17" s="409"/>
      <c r="M17" s="389"/>
      <c r="N17" s="389"/>
      <c r="O17" s="390"/>
      <c r="P17" s="388"/>
      <c r="Q17" s="410"/>
      <c r="R17" s="151"/>
    </row>
    <row r="18" spans="1:18" ht="25.5" x14ac:dyDescent="0.25">
      <c r="A18" s="406" t="s">
        <v>97</v>
      </c>
      <c r="B18" s="407" t="s">
        <v>174</v>
      </c>
      <c r="C18" s="255" t="s">
        <v>51</v>
      </c>
      <c r="D18" s="255" t="s">
        <v>62</v>
      </c>
      <c r="E18" s="390">
        <v>2</v>
      </c>
      <c r="F18" s="409"/>
      <c r="G18" s="389"/>
      <c r="H18" s="389"/>
      <c r="I18" s="430" t="s">
        <v>142</v>
      </c>
      <c r="J18" s="400">
        <v>2</v>
      </c>
      <c r="K18" s="390" t="s">
        <v>78</v>
      </c>
      <c r="L18" s="409"/>
      <c r="M18" s="389"/>
      <c r="N18" s="389"/>
      <c r="O18" s="390"/>
      <c r="P18" s="388"/>
      <c r="Q18" s="389"/>
      <c r="R18" s="151"/>
    </row>
    <row r="19" spans="1:18" x14ac:dyDescent="0.25">
      <c r="A19" s="412" t="s">
        <v>105</v>
      </c>
      <c r="B19" s="407" t="s">
        <v>175</v>
      </c>
      <c r="C19" s="255" t="s">
        <v>51</v>
      </c>
      <c r="D19" s="255" t="s">
        <v>54</v>
      </c>
      <c r="E19" s="408">
        <v>1</v>
      </c>
      <c r="F19" s="409">
        <v>2</v>
      </c>
      <c r="G19" s="389"/>
      <c r="H19" s="389">
        <v>1</v>
      </c>
      <c r="I19" s="390"/>
      <c r="J19" s="400">
        <v>2</v>
      </c>
      <c r="K19" s="390" t="s">
        <v>72</v>
      </c>
      <c r="L19" s="400"/>
      <c r="M19" s="389"/>
      <c r="N19" s="389"/>
      <c r="O19" s="408"/>
      <c r="P19" s="413"/>
      <c r="Q19" s="389"/>
      <c r="R19" s="151"/>
    </row>
    <row r="20" spans="1:18" ht="25.5" x14ac:dyDescent="0.25">
      <c r="A20" s="414" t="s">
        <v>106</v>
      </c>
      <c r="B20" s="407" t="s">
        <v>176</v>
      </c>
      <c r="C20" s="255" t="s">
        <v>51</v>
      </c>
      <c r="D20" s="255" t="s">
        <v>54</v>
      </c>
      <c r="E20" s="390">
        <v>0</v>
      </c>
      <c r="F20" s="409">
        <v>2</v>
      </c>
      <c r="G20" s="389"/>
      <c r="H20" s="389">
        <v>1</v>
      </c>
      <c r="I20" s="390"/>
      <c r="J20" s="400">
        <v>2</v>
      </c>
      <c r="K20" s="390" t="s">
        <v>72</v>
      </c>
      <c r="L20" s="400"/>
      <c r="M20" s="389"/>
      <c r="N20" s="389"/>
      <c r="O20" s="390"/>
      <c r="P20" s="413"/>
      <c r="Q20" s="389"/>
      <c r="R20" s="151"/>
    </row>
    <row r="21" spans="1:18" x14ac:dyDescent="0.25">
      <c r="A21" s="412" t="s">
        <v>107</v>
      </c>
      <c r="B21" s="407" t="s">
        <v>177</v>
      </c>
      <c r="C21" s="255" t="s">
        <v>52</v>
      </c>
      <c r="D21" s="255" t="s">
        <v>54</v>
      </c>
      <c r="E21" s="390">
        <v>1</v>
      </c>
      <c r="F21" s="409">
        <v>2</v>
      </c>
      <c r="G21" s="389"/>
      <c r="H21" s="389">
        <v>1</v>
      </c>
      <c r="I21" s="390"/>
      <c r="J21" s="400">
        <v>2</v>
      </c>
      <c r="K21" s="390" t="s">
        <v>72</v>
      </c>
      <c r="L21" s="400"/>
      <c r="M21" s="389"/>
      <c r="N21" s="389"/>
      <c r="O21" s="390"/>
      <c r="P21" s="413"/>
      <c r="Q21" s="389"/>
      <c r="R21" s="151"/>
    </row>
    <row r="22" spans="1:18" x14ac:dyDescent="0.25">
      <c r="A22" s="406" t="s">
        <v>98</v>
      </c>
      <c r="B22" s="407" t="s">
        <v>178</v>
      </c>
      <c r="C22" s="255" t="s">
        <v>48</v>
      </c>
      <c r="D22" s="255" t="s">
        <v>62</v>
      </c>
      <c r="E22" s="390">
        <v>1</v>
      </c>
      <c r="F22" s="409"/>
      <c r="G22" s="389"/>
      <c r="H22" s="389"/>
      <c r="I22" s="390"/>
      <c r="J22" s="400"/>
      <c r="K22" s="390"/>
      <c r="L22" s="400">
        <v>2</v>
      </c>
      <c r="M22" s="389"/>
      <c r="N22" s="389">
        <v>2</v>
      </c>
      <c r="O22" s="390"/>
      <c r="P22" s="388">
        <v>5</v>
      </c>
      <c r="Q22" s="389" t="s">
        <v>72</v>
      </c>
      <c r="R22" s="151"/>
    </row>
    <row r="23" spans="1:18" x14ac:dyDescent="0.25">
      <c r="A23" s="406" t="s">
        <v>99</v>
      </c>
      <c r="B23" s="407" t="s">
        <v>179</v>
      </c>
      <c r="C23" s="255" t="s">
        <v>48</v>
      </c>
      <c r="D23" s="255" t="s">
        <v>62</v>
      </c>
      <c r="E23" s="390">
        <v>1</v>
      </c>
      <c r="F23" s="409"/>
      <c r="G23" s="389"/>
      <c r="H23" s="389"/>
      <c r="I23" s="390"/>
      <c r="J23" s="400"/>
      <c r="K23" s="390"/>
      <c r="L23" s="400"/>
      <c r="M23" s="389"/>
      <c r="N23" s="389">
        <v>3</v>
      </c>
      <c r="O23" s="390"/>
      <c r="P23" s="388">
        <v>3</v>
      </c>
      <c r="Q23" s="389" t="s">
        <v>75</v>
      </c>
      <c r="R23" s="151"/>
    </row>
    <row r="24" spans="1:18" ht="25.5" x14ac:dyDescent="0.25">
      <c r="A24" s="406" t="s">
        <v>100</v>
      </c>
      <c r="B24" s="407" t="s">
        <v>180</v>
      </c>
      <c r="C24" s="255" t="s">
        <v>51</v>
      </c>
      <c r="D24" s="255" t="s">
        <v>62</v>
      </c>
      <c r="E24" s="390">
        <v>1</v>
      </c>
      <c r="F24" s="409"/>
      <c r="G24" s="389"/>
      <c r="H24" s="389"/>
      <c r="I24" s="390"/>
      <c r="J24" s="400"/>
      <c r="K24" s="390"/>
      <c r="L24" s="400">
        <v>2</v>
      </c>
      <c r="M24" s="389"/>
      <c r="N24" s="389">
        <v>2</v>
      </c>
      <c r="O24" s="390"/>
      <c r="P24" s="388">
        <v>5</v>
      </c>
      <c r="Q24" s="389" t="s">
        <v>72</v>
      </c>
      <c r="R24" s="151"/>
    </row>
    <row r="25" spans="1:18" ht="25.5" x14ac:dyDescent="0.25">
      <c r="A25" s="406" t="s">
        <v>101</v>
      </c>
      <c r="B25" s="407" t="s">
        <v>181</v>
      </c>
      <c r="C25" s="255" t="s">
        <v>48</v>
      </c>
      <c r="D25" s="255" t="s">
        <v>62</v>
      </c>
      <c r="E25" s="390">
        <v>1</v>
      </c>
      <c r="F25" s="409"/>
      <c r="G25" s="389"/>
      <c r="H25" s="389"/>
      <c r="I25" s="390"/>
      <c r="J25" s="400"/>
      <c r="K25" s="390"/>
      <c r="L25" s="400">
        <v>2</v>
      </c>
      <c r="M25" s="389"/>
      <c r="N25" s="389">
        <v>2</v>
      </c>
      <c r="O25" s="390"/>
      <c r="P25" s="388">
        <v>5</v>
      </c>
      <c r="Q25" s="389" t="s">
        <v>72</v>
      </c>
      <c r="R25" s="151"/>
    </row>
    <row r="26" spans="1:18" x14ac:dyDescent="0.25">
      <c r="A26" s="406" t="s">
        <v>102</v>
      </c>
      <c r="B26" s="407" t="s">
        <v>182</v>
      </c>
      <c r="C26" s="255" t="s">
        <v>103</v>
      </c>
      <c r="D26" s="255" t="s">
        <v>62</v>
      </c>
      <c r="E26" s="390">
        <v>1</v>
      </c>
      <c r="F26" s="409"/>
      <c r="G26" s="389"/>
      <c r="H26" s="389"/>
      <c r="I26" s="390"/>
      <c r="J26" s="400"/>
      <c r="K26" s="390"/>
      <c r="L26" s="400">
        <v>2</v>
      </c>
      <c r="M26" s="389"/>
      <c r="N26" s="389">
        <v>1</v>
      </c>
      <c r="O26" s="390"/>
      <c r="P26" s="388">
        <v>3</v>
      </c>
      <c r="Q26" s="389" t="s">
        <v>72</v>
      </c>
      <c r="R26" s="151"/>
    </row>
    <row r="27" spans="1:18" x14ac:dyDescent="0.25">
      <c r="A27" s="411" t="s">
        <v>104</v>
      </c>
      <c r="B27" s="407" t="s">
        <v>183</v>
      </c>
      <c r="C27" s="255" t="s">
        <v>51</v>
      </c>
      <c r="D27" s="255" t="s">
        <v>62</v>
      </c>
      <c r="E27" s="390">
        <v>2</v>
      </c>
      <c r="F27" s="409"/>
      <c r="G27" s="389"/>
      <c r="H27" s="389"/>
      <c r="I27" s="390"/>
      <c r="J27" s="400"/>
      <c r="K27" s="390"/>
      <c r="L27" s="409"/>
      <c r="M27" s="389"/>
      <c r="N27" s="389"/>
      <c r="O27" s="430">
        <v>3</v>
      </c>
      <c r="P27" s="388">
        <v>3</v>
      </c>
      <c r="Q27" s="389" t="s">
        <v>78</v>
      </c>
      <c r="R27" s="151"/>
    </row>
    <row r="28" spans="1:18" ht="26.25" x14ac:dyDescent="0.25">
      <c r="A28" s="412" t="s">
        <v>108</v>
      </c>
      <c r="B28" s="407" t="s">
        <v>184</v>
      </c>
      <c r="C28" s="255" t="s">
        <v>51</v>
      </c>
      <c r="D28" s="255" t="s">
        <v>54</v>
      </c>
      <c r="E28" s="390">
        <v>1</v>
      </c>
      <c r="F28" s="409"/>
      <c r="G28" s="389"/>
      <c r="H28" s="389"/>
      <c r="I28" s="390"/>
      <c r="J28" s="400"/>
      <c r="K28" s="390"/>
      <c r="L28" s="409">
        <v>2</v>
      </c>
      <c r="M28" s="389"/>
      <c r="N28" s="389">
        <v>1</v>
      </c>
      <c r="O28" s="390"/>
      <c r="P28" s="413">
        <v>3</v>
      </c>
      <c r="Q28" s="389" t="s">
        <v>72</v>
      </c>
      <c r="R28" s="338"/>
    </row>
    <row r="29" spans="1:18" x14ac:dyDescent="0.25">
      <c r="A29" s="414" t="s">
        <v>136</v>
      </c>
      <c r="B29" s="407" t="s">
        <v>185</v>
      </c>
      <c r="C29" s="255" t="s">
        <v>51</v>
      </c>
      <c r="D29" s="255" t="s">
        <v>54</v>
      </c>
      <c r="E29" s="415">
        <v>0</v>
      </c>
      <c r="F29" s="416"/>
      <c r="G29" s="417"/>
      <c r="H29" s="417"/>
      <c r="I29" s="415"/>
      <c r="J29" s="418"/>
      <c r="K29" s="415"/>
      <c r="L29" s="416">
        <v>2</v>
      </c>
      <c r="M29" s="417"/>
      <c r="N29" s="417">
        <v>1</v>
      </c>
      <c r="O29" s="415"/>
      <c r="P29" s="413">
        <v>3</v>
      </c>
      <c r="Q29" s="419" t="s">
        <v>72</v>
      </c>
      <c r="R29" s="303"/>
    </row>
    <row r="30" spans="1:18" ht="25.5" x14ac:dyDescent="0.25">
      <c r="A30" s="414" t="s">
        <v>109</v>
      </c>
      <c r="B30" s="407" t="s">
        <v>186</v>
      </c>
      <c r="C30" s="255" t="s">
        <v>51</v>
      </c>
      <c r="D30" s="255" t="s">
        <v>54</v>
      </c>
      <c r="E30" s="415">
        <v>1</v>
      </c>
      <c r="F30" s="264"/>
      <c r="G30" s="265"/>
      <c r="H30" s="266"/>
      <c r="I30" s="267"/>
      <c r="J30" s="268"/>
      <c r="K30" s="263"/>
      <c r="L30" s="416">
        <v>2</v>
      </c>
      <c r="M30" s="417"/>
      <c r="N30" s="417">
        <v>1</v>
      </c>
      <c r="O30" s="415"/>
      <c r="P30" s="413">
        <v>3</v>
      </c>
      <c r="Q30" s="419" t="s">
        <v>72</v>
      </c>
      <c r="R30" s="303"/>
    </row>
    <row r="31" spans="1:18" x14ac:dyDescent="0.25">
      <c r="A31" s="269"/>
      <c r="B31" s="407"/>
      <c r="C31" s="255"/>
      <c r="D31" s="255"/>
      <c r="E31" s="263"/>
      <c r="F31" s="264"/>
      <c r="G31" s="265"/>
      <c r="H31" s="266"/>
      <c r="I31" s="267"/>
      <c r="J31" s="268"/>
      <c r="K31" s="263"/>
      <c r="L31" s="264"/>
      <c r="M31" s="265"/>
      <c r="N31" s="266"/>
      <c r="O31" s="267"/>
      <c r="P31" s="268"/>
      <c r="Q31" s="263"/>
      <c r="R31" s="303"/>
    </row>
    <row r="32" spans="1:18" x14ac:dyDescent="0.25">
      <c r="A32" s="5"/>
      <c r="B32" s="146"/>
      <c r="C32" s="7"/>
      <c r="D32" s="7"/>
      <c r="E32" s="8"/>
      <c r="F32" s="9"/>
      <c r="G32" s="10"/>
      <c r="H32" s="11"/>
      <c r="I32" s="12"/>
      <c r="J32" s="13"/>
      <c r="K32" s="8"/>
      <c r="L32" s="9"/>
      <c r="M32" s="10"/>
      <c r="N32" s="11"/>
      <c r="O32" s="12"/>
      <c r="P32" s="13"/>
      <c r="Q32" s="8"/>
      <c r="R32" s="303"/>
    </row>
    <row r="33" spans="1:18" x14ac:dyDescent="0.25">
      <c r="A33" s="5"/>
      <c r="B33" s="6"/>
      <c r="C33" s="7"/>
      <c r="D33" s="7"/>
      <c r="E33" s="8"/>
      <c r="F33" s="9"/>
      <c r="G33" s="10"/>
      <c r="H33" s="11"/>
      <c r="I33" s="12"/>
      <c r="J33" s="13"/>
      <c r="K33" s="8"/>
      <c r="L33" s="9"/>
      <c r="M33" s="10"/>
      <c r="N33" s="11"/>
      <c r="O33" s="12"/>
      <c r="P33" s="13"/>
      <c r="Q33" s="8"/>
      <c r="R33" s="151"/>
    </row>
    <row r="34" spans="1:18" x14ac:dyDescent="0.25">
      <c r="A34" s="5"/>
      <c r="B34" s="6"/>
      <c r="C34" s="7"/>
      <c r="D34" s="7"/>
      <c r="E34" s="8"/>
      <c r="F34" s="9"/>
      <c r="G34" s="10"/>
      <c r="H34" s="11"/>
      <c r="I34" s="12"/>
      <c r="J34" s="13"/>
      <c r="K34" s="8"/>
      <c r="L34" s="9"/>
      <c r="M34" s="10"/>
      <c r="N34" s="11"/>
      <c r="O34" s="12"/>
      <c r="P34" s="13"/>
      <c r="Q34" s="8"/>
      <c r="R34" s="151"/>
    </row>
    <row r="35" spans="1:18" ht="15.75" thickBot="1" x14ac:dyDescent="0.3">
      <c r="A35" s="5"/>
      <c r="B35" s="6"/>
      <c r="C35" s="7"/>
      <c r="D35" s="7"/>
      <c r="E35" s="8"/>
      <c r="F35" s="9"/>
      <c r="G35" s="10"/>
      <c r="H35" s="11"/>
      <c r="I35" s="12"/>
      <c r="J35" s="13"/>
      <c r="K35" s="8"/>
      <c r="L35" s="9"/>
      <c r="M35" s="10"/>
      <c r="N35" s="11"/>
      <c r="O35" s="12"/>
      <c r="P35" s="13"/>
      <c r="Q35" s="8"/>
      <c r="R35" s="151"/>
    </row>
    <row r="36" spans="1:18" ht="15.75" thickBot="1" x14ac:dyDescent="0.3">
      <c r="A36" s="61" t="s">
        <v>19</v>
      </c>
      <c r="B36" s="232"/>
      <c r="C36" s="232"/>
      <c r="D36" s="232"/>
      <c r="E36" s="233"/>
      <c r="F36" s="64">
        <f>SUMIFS(F12:F35,$E12:$E35,"=1")</f>
        <v>15</v>
      </c>
      <c r="G36" s="65">
        <f>SUMIFS(G12:G35,$E12:$E35,"=1")</f>
        <v>0</v>
      </c>
      <c r="H36" s="66">
        <f>SUMIFS(H12:H35,$E12:$E35,"=1")</f>
        <v>12</v>
      </c>
      <c r="I36" s="67">
        <f>SUMIFS(I12:I35,$E12:$E35,"=1")</f>
        <v>0</v>
      </c>
      <c r="J36" s="68">
        <f>SUMIFS(J12:J35,$E12:$E35,"=1")+SUMIFS(J12:J35,$D12:$D35,"=DOB",$E12:$E35,"=2")</f>
        <v>30</v>
      </c>
      <c r="K36" s="233"/>
      <c r="L36" s="64">
        <f>SUMIFS(L12:L35,$E12:$E35,"=1")</f>
        <v>12</v>
      </c>
      <c r="M36" s="65">
        <f>SUMIFS(M12:M35,$E12:$E35,"=1")</f>
        <v>0</v>
      </c>
      <c r="N36" s="66">
        <f>SUMIFS(N12:N35,$E12:$E35,"=1")</f>
        <v>12</v>
      </c>
      <c r="O36" s="67">
        <f>SUMIFS(O12:O35,$E12:$E35,"=1")</f>
        <v>0</v>
      </c>
      <c r="P36" s="68">
        <f>SUMIFS(P12:P35,$E12:$E35,"=1")+SUMIFS(P12:P35,$D12:$D35,"=DOB",$E12:$E35,"=2")</f>
        <v>30</v>
      </c>
      <c r="Q36" s="233"/>
      <c r="R36" s="294"/>
    </row>
    <row r="37" spans="1:18" ht="15.75" thickBot="1" x14ac:dyDescent="0.3">
      <c r="A37" s="69"/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8"/>
    </row>
    <row r="38" spans="1:18" ht="15.75" thickBot="1" x14ac:dyDescent="0.3">
      <c r="A38" s="454" t="s">
        <v>38</v>
      </c>
      <c r="B38" s="455"/>
      <c r="C38" s="70"/>
      <c r="D38" s="70"/>
      <c r="E38" s="70"/>
      <c r="F38" s="71"/>
      <c r="G38" s="72"/>
      <c r="H38" s="73"/>
      <c r="I38" s="74"/>
      <c r="J38" s="75"/>
      <c r="K38" s="70"/>
      <c r="L38" s="71"/>
      <c r="M38" s="72"/>
      <c r="N38" s="73"/>
      <c r="O38" s="74"/>
      <c r="P38" s="75"/>
      <c r="Q38" s="76"/>
      <c r="R38" s="76"/>
    </row>
    <row r="39" spans="1:18" ht="30" x14ac:dyDescent="0.25">
      <c r="A39" s="283" t="s">
        <v>110</v>
      </c>
      <c r="B39" s="254" t="s">
        <v>111</v>
      </c>
      <c r="C39" s="255" t="s">
        <v>46</v>
      </c>
      <c r="D39" s="255" t="s">
        <v>46</v>
      </c>
      <c r="E39" s="256">
        <v>1</v>
      </c>
      <c r="F39" s="285">
        <v>2</v>
      </c>
      <c r="G39" s="286">
        <v>2</v>
      </c>
      <c r="H39" s="291"/>
      <c r="I39" s="260"/>
      <c r="J39" s="288">
        <v>5</v>
      </c>
      <c r="K39" s="284" t="s">
        <v>72</v>
      </c>
      <c r="L39" s="285"/>
      <c r="M39" s="286"/>
      <c r="N39" s="291"/>
      <c r="O39" s="260"/>
      <c r="P39" s="261"/>
      <c r="Q39" s="256"/>
      <c r="R39" s="151"/>
    </row>
    <row r="40" spans="1:18" x14ac:dyDescent="0.25">
      <c r="A40" s="270" t="s">
        <v>112</v>
      </c>
      <c r="B40" s="254" t="s">
        <v>113</v>
      </c>
      <c r="C40" s="255" t="s">
        <v>51</v>
      </c>
      <c r="D40" s="255" t="s">
        <v>46</v>
      </c>
      <c r="E40" s="256">
        <v>1</v>
      </c>
      <c r="F40" s="285"/>
      <c r="G40" s="286"/>
      <c r="H40" s="259"/>
      <c r="I40" s="260"/>
      <c r="J40" s="261"/>
      <c r="K40" s="256"/>
      <c r="L40" s="285">
        <v>2</v>
      </c>
      <c r="M40" s="286">
        <v>2</v>
      </c>
      <c r="N40" s="291"/>
      <c r="O40" s="260"/>
      <c r="P40" s="261">
        <v>5</v>
      </c>
      <c r="Q40" s="256" t="s">
        <v>72</v>
      </c>
      <c r="R40" s="151"/>
    </row>
    <row r="41" spans="1:18" x14ac:dyDescent="0.25">
      <c r="A41" s="283"/>
      <c r="B41" s="254"/>
      <c r="C41" s="255"/>
      <c r="D41" s="255"/>
      <c r="E41" s="284"/>
      <c r="F41" s="285"/>
      <c r="G41" s="286"/>
      <c r="H41" s="291"/>
      <c r="I41" s="260"/>
      <c r="J41" s="288"/>
      <c r="K41" s="256"/>
      <c r="L41" s="285"/>
      <c r="M41" s="286"/>
      <c r="N41" s="291"/>
      <c r="O41" s="260"/>
      <c r="P41" s="261"/>
      <c r="Q41" s="256"/>
      <c r="R41" s="303"/>
    </row>
    <row r="42" spans="1:18" x14ac:dyDescent="0.25">
      <c r="A42" s="283"/>
      <c r="B42" s="254"/>
      <c r="C42" s="289"/>
      <c r="D42" s="289"/>
      <c r="E42" s="284"/>
      <c r="F42" s="285"/>
      <c r="G42" s="286"/>
      <c r="H42" s="259"/>
      <c r="I42" s="260"/>
      <c r="J42" s="261"/>
      <c r="K42" s="256"/>
      <c r="L42" s="285"/>
      <c r="M42" s="286"/>
      <c r="N42" s="291"/>
      <c r="O42" s="260"/>
      <c r="P42" s="261"/>
      <c r="Q42" s="256"/>
      <c r="R42" s="151"/>
    </row>
    <row r="43" spans="1:18" x14ac:dyDescent="0.25">
      <c r="A43" s="5"/>
      <c r="B43" s="6"/>
      <c r="C43" s="7"/>
      <c r="D43" s="7"/>
      <c r="E43" s="8"/>
      <c r="F43" s="9"/>
      <c r="G43" s="10"/>
      <c r="H43" s="11"/>
      <c r="I43" s="12"/>
      <c r="J43" s="13"/>
      <c r="K43" s="8"/>
      <c r="L43" s="9"/>
      <c r="M43" s="10"/>
      <c r="N43" s="11"/>
      <c r="O43" s="12"/>
      <c r="P43" s="13"/>
      <c r="Q43" s="8"/>
      <c r="R43" s="151"/>
    </row>
    <row r="44" spans="1:18" x14ac:dyDescent="0.25">
      <c r="A44" s="5"/>
      <c r="B44" s="6"/>
      <c r="C44" s="7"/>
      <c r="D44" s="7"/>
      <c r="E44" s="8"/>
      <c r="F44" s="9"/>
      <c r="G44" s="10"/>
      <c r="H44" s="11"/>
      <c r="I44" s="12"/>
      <c r="J44" s="13"/>
      <c r="K44" s="8"/>
      <c r="L44" s="9"/>
      <c r="M44" s="10"/>
      <c r="N44" s="11"/>
      <c r="O44" s="12"/>
      <c r="P44" s="13"/>
      <c r="Q44" s="8"/>
      <c r="R44" s="151"/>
    </row>
    <row r="45" spans="1:18" x14ac:dyDescent="0.25">
      <c r="A45" s="5"/>
      <c r="B45" s="6"/>
      <c r="C45" s="7"/>
      <c r="D45" s="7"/>
      <c r="E45" s="8"/>
      <c r="F45" s="9"/>
      <c r="G45" s="10"/>
      <c r="H45" s="11"/>
      <c r="I45" s="12"/>
      <c r="J45" s="13"/>
      <c r="K45" s="8"/>
      <c r="L45" s="9"/>
      <c r="M45" s="10"/>
      <c r="N45" s="11"/>
      <c r="O45" s="12"/>
      <c r="P45" s="13"/>
      <c r="Q45" s="8"/>
      <c r="R45" s="151"/>
    </row>
    <row r="46" spans="1:18" x14ac:dyDescent="0.25">
      <c r="A46" s="5"/>
      <c r="B46" s="6"/>
      <c r="C46" s="7"/>
      <c r="D46" s="7"/>
      <c r="E46" s="8"/>
      <c r="F46" s="9"/>
      <c r="G46" s="10"/>
      <c r="H46" s="11"/>
      <c r="I46" s="12"/>
      <c r="J46" s="13"/>
      <c r="K46" s="8"/>
      <c r="L46" s="9"/>
      <c r="M46" s="10"/>
      <c r="N46" s="11"/>
      <c r="O46" s="12"/>
      <c r="P46" s="13"/>
      <c r="Q46" s="8"/>
      <c r="R46" s="151"/>
    </row>
    <row r="47" spans="1:18" x14ac:dyDescent="0.25">
      <c r="A47" s="5"/>
      <c r="B47" s="6"/>
      <c r="C47" s="7"/>
      <c r="D47" s="7"/>
      <c r="E47" s="8"/>
      <c r="F47" s="9"/>
      <c r="G47" s="10"/>
      <c r="H47" s="11"/>
      <c r="I47" s="12"/>
      <c r="J47" s="13"/>
      <c r="K47" s="8"/>
      <c r="L47" s="9"/>
      <c r="M47" s="10"/>
      <c r="N47" s="11"/>
      <c r="O47" s="12"/>
      <c r="P47" s="13"/>
      <c r="Q47" s="8"/>
      <c r="R47" s="151"/>
    </row>
    <row r="48" spans="1:18" ht="15.75" thickBot="1" x14ac:dyDescent="0.3">
      <c r="A48" s="98"/>
      <c r="B48" s="152"/>
      <c r="C48" s="99"/>
      <c r="D48" s="99"/>
      <c r="E48" s="103"/>
      <c r="F48" s="100"/>
      <c r="G48" s="101"/>
      <c r="H48" s="102"/>
      <c r="I48" s="153"/>
      <c r="J48" s="154"/>
      <c r="K48" s="103"/>
      <c r="L48" s="100"/>
      <c r="M48" s="101"/>
      <c r="N48" s="102"/>
      <c r="O48" s="153"/>
      <c r="P48" s="154"/>
      <c r="Q48" s="103"/>
      <c r="R48" s="151"/>
    </row>
    <row r="49" spans="1:19" ht="15.75" thickBot="1" x14ac:dyDescent="0.3">
      <c r="A49" s="87" t="s">
        <v>19</v>
      </c>
      <c r="B49" s="88"/>
      <c r="C49" s="88"/>
      <c r="D49" s="88"/>
      <c r="E49" s="89"/>
      <c r="F49" s="90">
        <f>SUMIFS(F39:F48,$D39:$D48,"=DF")</f>
        <v>2</v>
      </c>
      <c r="G49" s="91">
        <f>SUMIFS(G39:G48,$D39:$D48,"=DF")</f>
        <v>2</v>
      </c>
      <c r="H49" s="92">
        <f>SUMIFS(H39:H48,$D39:$D48,"=DF")</f>
        <v>0</v>
      </c>
      <c r="I49" s="93">
        <f>SUMIFS(I39:I48,$D39:$D48,"=DF")</f>
        <v>0</v>
      </c>
      <c r="J49" s="94">
        <f>SUMIFS(J39:J48,$D39:$D48,"=DF")</f>
        <v>5</v>
      </c>
      <c r="K49" s="95"/>
      <c r="L49" s="90">
        <f>SUMIFS(L39:L48,$D39:$D48,"=DF")</f>
        <v>2</v>
      </c>
      <c r="M49" s="91">
        <f>SUMIFS(M39:M48,$D39:$D48,"=DF")</f>
        <v>2</v>
      </c>
      <c r="N49" s="92">
        <f>SUMIFS(N39:N48,$D39:$D48,"=DF")</f>
        <v>0</v>
      </c>
      <c r="O49" s="93">
        <f>SUMIFS(O39:O48,$D39:$D48,"=DF")</f>
        <v>0</v>
      </c>
      <c r="P49" s="94">
        <f>SUMIFS(P39:P48,$D39:$D48,"=DF")</f>
        <v>5</v>
      </c>
      <c r="Q49" s="96"/>
      <c r="R49" s="96"/>
    </row>
    <row r="50" spans="1:19" x14ac:dyDescent="0.25">
      <c r="A50" s="240"/>
      <c r="B50" s="241"/>
      <c r="C50" s="241"/>
      <c r="D50" s="241"/>
      <c r="E50" s="241"/>
      <c r="F50" s="242"/>
      <c r="G50" s="243"/>
      <c r="H50" s="244"/>
      <c r="I50" s="245"/>
      <c r="J50" s="246"/>
      <c r="K50" s="241"/>
      <c r="L50" s="242"/>
      <c r="M50" s="243"/>
      <c r="N50" s="244"/>
      <c r="O50" s="245"/>
      <c r="P50" s="246"/>
      <c r="Q50" s="241"/>
    </row>
    <row r="51" spans="1:19" x14ac:dyDescent="0.25">
      <c r="A51" s="456"/>
      <c r="B51" s="457"/>
      <c r="C51" s="457"/>
      <c r="D51" s="457"/>
      <c r="E51" s="457"/>
      <c r="F51" s="457"/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57"/>
    </row>
    <row r="54" spans="1:19" s="78" customFormat="1" x14ac:dyDescent="0.25">
      <c r="A54" s="234"/>
      <c r="B54" s="231"/>
      <c r="C54" s="231"/>
      <c r="D54" s="231"/>
      <c r="E54" s="231"/>
      <c r="F54" s="24"/>
      <c r="G54" s="25"/>
      <c r="H54" s="26"/>
      <c r="I54" s="27"/>
      <c r="J54" s="28"/>
      <c r="K54" s="231"/>
      <c r="L54" s="24"/>
      <c r="M54" s="25"/>
      <c r="N54" s="26"/>
      <c r="O54" s="27"/>
      <c r="P54" s="28"/>
      <c r="Q54" s="231"/>
      <c r="R54" s="297"/>
      <c r="S54" s="77"/>
    </row>
    <row r="55" spans="1:19" x14ac:dyDescent="0.25">
      <c r="A55" s="449" t="s">
        <v>63</v>
      </c>
      <c r="B55" s="450"/>
      <c r="C55" s="450"/>
      <c r="D55" s="450"/>
      <c r="E55" s="450"/>
      <c r="F55" s="450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50"/>
      <c r="R55" s="369"/>
    </row>
    <row r="56" spans="1:19" ht="104.25" customHeight="1" x14ac:dyDescent="0.25">
      <c r="A56" s="447" t="s">
        <v>64</v>
      </c>
      <c r="B56" s="451"/>
      <c r="C56" s="451"/>
      <c r="D56" s="451"/>
      <c r="E56" s="451"/>
      <c r="F56" s="451"/>
      <c r="G56" s="451"/>
      <c r="H56" s="451"/>
      <c r="I56" s="451"/>
      <c r="J56" s="451"/>
      <c r="K56" s="451"/>
      <c r="L56" s="451"/>
      <c r="M56" s="451"/>
      <c r="N56" s="451"/>
      <c r="O56" s="451"/>
      <c r="P56" s="451"/>
      <c r="Q56" s="451"/>
      <c r="R56" s="451"/>
    </row>
    <row r="57" spans="1:19" ht="63.75" customHeight="1" x14ac:dyDescent="0.25">
      <c r="A57" s="452" t="s">
        <v>65</v>
      </c>
      <c r="B57" s="451"/>
      <c r="C57" s="451"/>
      <c r="D57" s="451"/>
      <c r="E57" s="451"/>
      <c r="F57" s="451"/>
      <c r="K57" s="369"/>
      <c r="Q57" s="369"/>
      <c r="R57" s="369"/>
    </row>
    <row r="58" spans="1:19" x14ac:dyDescent="0.25">
      <c r="F58" s="435"/>
      <c r="G58" s="435"/>
      <c r="H58" s="435"/>
      <c r="I58" s="435"/>
      <c r="J58" s="144"/>
      <c r="K58" s="145"/>
      <c r="L58" s="435"/>
      <c r="M58" s="435"/>
      <c r="N58" s="435"/>
      <c r="O58" s="435"/>
    </row>
    <row r="59" spans="1:19" x14ac:dyDescent="0.25">
      <c r="F59" s="140"/>
      <c r="G59" s="141"/>
      <c r="H59" s="142"/>
      <c r="I59" s="143"/>
      <c r="J59" s="435"/>
      <c r="K59" s="435"/>
      <c r="L59" s="140"/>
      <c r="M59" s="141"/>
      <c r="N59" s="142"/>
      <c r="O59" s="143"/>
    </row>
    <row r="60" spans="1:19" x14ac:dyDescent="0.25">
      <c r="F60" s="140"/>
      <c r="G60" s="141"/>
      <c r="H60" s="142"/>
      <c r="I60" s="143"/>
      <c r="J60" s="144"/>
      <c r="K60" s="145"/>
      <c r="L60" s="140"/>
      <c r="M60" s="141"/>
      <c r="N60" s="142"/>
      <c r="O60" s="143"/>
    </row>
    <row r="66" spans="6:18" ht="15.75" thickBot="1" x14ac:dyDescent="0.3"/>
    <row r="67" spans="6:18" ht="15.75" thickBot="1" x14ac:dyDescent="0.3">
      <c r="F67" s="436">
        <f>SUM(F$36:I$36)</f>
        <v>27</v>
      </c>
      <c r="G67" s="437"/>
      <c r="H67" s="437"/>
      <c r="I67" s="438"/>
      <c r="J67" s="439"/>
      <c r="K67" s="458"/>
      <c r="L67" s="459">
        <f>SUM(L$36:O$36)</f>
        <v>24</v>
      </c>
      <c r="M67" s="459"/>
      <c r="N67" s="459"/>
      <c r="O67" s="459"/>
      <c r="P67" s="299"/>
      <c r="Q67" s="300"/>
      <c r="R67" s="301"/>
    </row>
  </sheetData>
  <mergeCells count="18">
    <mergeCell ref="A51:Q51"/>
    <mergeCell ref="J59:K59"/>
    <mergeCell ref="F58:I58"/>
    <mergeCell ref="L58:O58"/>
    <mergeCell ref="F67:I67"/>
    <mergeCell ref="J67:K67"/>
    <mergeCell ref="L67:O67"/>
    <mergeCell ref="A55:Q55"/>
    <mergeCell ref="A56:R56"/>
    <mergeCell ref="A57:F57"/>
    <mergeCell ref="L1:P1"/>
    <mergeCell ref="L2:P2"/>
    <mergeCell ref="G7:K7"/>
    <mergeCell ref="E9:M9"/>
    <mergeCell ref="A38:B38"/>
    <mergeCell ref="A3:C3"/>
    <mergeCell ref="A5:C5"/>
    <mergeCell ref="A2:B2"/>
  </mergeCells>
  <phoneticPr fontId="0" type="noConversion"/>
  <conditionalFormatting sqref="J50">
    <cfRule type="cellIs" dxfId="5" priority="2" operator="greaterThan">
      <formula>30</formula>
    </cfRule>
  </conditionalFormatting>
  <conditionalFormatting sqref="P50">
    <cfRule type="cellIs" dxfId="4" priority="1" operator="greaterThan">
      <formula>30</formula>
    </cfRule>
  </conditionalFormatting>
  <pageMargins left="0.43307086614173229" right="0.15748031496062992" top="0.35433070866141736" bottom="0.62992125984251968" header="0.19685039370078741" footer="0.19685039370078741"/>
  <pageSetup paperSize="9" scale="75" fitToHeight="0" orientation="portrait" r:id="rId1"/>
  <headerFooter>
    <oddFooter>&amp;LRECTOR,
Prof.univ.dr. Cezar Ionuț SPÎNU&amp;CDECAN,
Prof.univ.dr. Marian DRAGOMIR&amp;RDIRECTOR DEPARTAMENT,
Prof. univ. dr. Ligia RUSU Medic primar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67"/>
  <sheetViews>
    <sheetView tabSelected="1" view="pageBreakPreview" zoomScaleNormal="100" zoomScaleSheetLayoutView="100" workbookViewId="0">
      <selection activeCell="L18" sqref="L18"/>
    </sheetView>
  </sheetViews>
  <sheetFormatPr defaultColWidth="9.140625" defaultRowHeight="15" x14ac:dyDescent="0.25"/>
  <cols>
    <col min="1" max="1" width="33.85546875" style="3" customWidth="1"/>
    <col min="2" max="2" width="13.7109375" style="23" customWidth="1"/>
    <col min="3" max="3" width="5.5703125" style="23" customWidth="1"/>
    <col min="4" max="4" width="5.7109375" style="23" customWidth="1"/>
    <col min="5" max="5" width="4.85546875" style="23" customWidth="1"/>
    <col min="6" max="6" width="6.5703125" style="24" customWidth="1"/>
    <col min="7" max="7" width="4.140625" style="25" customWidth="1"/>
    <col min="8" max="8" width="3.85546875" style="26" customWidth="1"/>
    <col min="9" max="9" width="4" style="27" customWidth="1"/>
    <col min="10" max="10" width="7" style="28" bestFit="1" customWidth="1"/>
    <col min="11" max="11" width="4.7109375" style="23" customWidth="1"/>
    <col min="12" max="12" width="7.140625" style="24" customWidth="1"/>
    <col min="13" max="13" width="4.140625" style="25" customWidth="1"/>
    <col min="14" max="14" width="4" style="26" customWidth="1"/>
    <col min="15" max="15" width="6.42578125" style="27" customWidth="1"/>
    <col min="16" max="16" width="7" style="28" bestFit="1" customWidth="1"/>
    <col min="17" max="17" width="5.28515625" style="23" customWidth="1"/>
    <col min="18" max="18" width="5.28515625" style="23" hidden="1" customWidth="1"/>
    <col min="19" max="19" width="9.140625" style="30"/>
    <col min="20" max="16384" width="9.140625" style="31"/>
  </cols>
  <sheetData>
    <row r="1" spans="1:18" x14ac:dyDescent="0.25">
      <c r="A1" s="2" t="s">
        <v>0</v>
      </c>
      <c r="B1" s="433"/>
      <c r="L1" s="441" t="s">
        <v>37</v>
      </c>
      <c r="M1" s="442"/>
      <c r="N1" s="442"/>
      <c r="O1" s="442"/>
      <c r="P1" s="442"/>
    </row>
    <row r="2" spans="1:18" ht="18" customHeight="1" x14ac:dyDescent="0.25">
      <c r="A2" s="453" t="s">
        <v>151</v>
      </c>
      <c r="B2" s="451"/>
      <c r="L2" s="441" t="s">
        <v>66</v>
      </c>
      <c r="M2" s="442"/>
      <c r="N2" s="442"/>
      <c r="O2" s="442"/>
      <c r="P2" s="442"/>
    </row>
    <row r="3" spans="1:18" x14ac:dyDescent="0.25">
      <c r="A3" s="453" t="s">
        <v>146</v>
      </c>
      <c r="B3" s="451"/>
      <c r="C3" s="451"/>
    </row>
    <row r="4" spans="1:18" x14ac:dyDescent="0.25">
      <c r="A4" s="448" t="s">
        <v>147</v>
      </c>
      <c r="B4" s="451"/>
    </row>
    <row r="5" spans="1:18" ht="15.75" thickBot="1" x14ac:dyDescent="0.3">
      <c r="A5" s="448" t="s">
        <v>148</v>
      </c>
      <c r="B5" s="451"/>
      <c r="C5" s="451"/>
    </row>
    <row r="6" spans="1:18" ht="15.75" thickBot="1" x14ac:dyDescent="0.3">
      <c r="A6" s="434" t="s">
        <v>149</v>
      </c>
      <c r="B6" s="433"/>
      <c r="F6" s="32" t="s">
        <v>28</v>
      </c>
      <c r="G6" s="33"/>
      <c r="H6" s="34"/>
      <c r="I6" s="35"/>
      <c r="J6" s="36"/>
      <c r="K6" s="37"/>
      <c r="L6" s="32" t="s">
        <v>29</v>
      </c>
    </row>
    <row r="7" spans="1:18" ht="15.75" thickBot="1" x14ac:dyDescent="0.3">
      <c r="A7" s="434" t="s">
        <v>150</v>
      </c>
      <c r="B7" s="433"/>
      <c r="F7" s="38"/>
      <c r="G7" s="443" t="s">
        <v>30</v>
      </c>
      <c r="H7" s="444"/>
      <c r="I7" s="444"/>
      <c r="J7" s="444"/>
      <c r="K7" s="445"/>
      <c r="L7" s="39"/>
    </row>
    <row r="9" spans="1:18" ht="15.75" thickBot="1" x14ac:dyDescent="0.3">
      <c r="E9" s="446" t="s">
        <v>69</v>
      </c>
      <c r="F9" s="446"/>
      <c r="G9" s="446"/>
      <c r="H9" s="446"/>
      <c r="I9" s="446"/>
      <c r="J9" s="446"/>
      <c r="K9" s="446"/>
      <c r="L9" s="446"/>
      <c r="M9" s="446"/>
    </row>
    <row r="10" spans="1:18" s="50" customFormat="1" ht="75.75" customHeight="1" thickBot="1" x14ac:dyDescent="0.3">
      <c r="A10" s="40" t="s">
        <v>1</v>
      </c>
      <c r="B10" s="41" t="s">
        <v>2</v>
      </c>
      <c r="C10" s="42" t="s">
        <v>61</v>
      </c>
      <c r="D10" s="42" t="s">
        <v>60</v>
      </c>
      <c r="E10" s="43" t="s">
        <v>32</v>
      </c>
      <c r="F10" s="44" t="s">
        <v>3</v>
      </c>
      <c r="G10" s="45" t="s">
        <v>4</v>
      </c>
      <c r="H10" s="46" t="s">
        <v>5</v>
      </c>
      <c r="I10" s="47" t="s">
        <v>6</v>
      </c>
      <c r="J10" s="48" t="s">
        <v>7</v>
      </c>
      <c r="K10" s="43" t="s">
        <v>8</v>
      </c>
      <c r="L10" s="44" t="s">
        <v>9</v>
      </c>
      <c r="M10" s="45" t="s">
        <v>10</v>
      </c>
      <c r="N10" s="46" t="s">
        <v>11</v>
      </c>
      <c r="O10" s="47" t="s">
        <v>12</v>
      </c>
      <c r="P10" s="48" t="s">
        <v>13</v>
      </c>
      <c r="Q10" s="43" t="s">
        <v>14</v>
      </c>
      <c r="R10" s="49"/>
    </row>
    <row r="11" spans="1:18" ht="27.75" customHeight="1" thickBot="1" x14ac:dyDescent="0.3">
      <c r="A11" s="51" t="s">
        <v>39</v>
      </c>
      <c r="B11" s="4"/>
      <c r="C11" s="52"/>
      <c r="D11" s="52"/>
      <c r="E11" s="53"/>
      <c r="F11" s="54"/>
      <c r="G11" s="55"/>
      <c r="H11" s="56"/>
      <c r="I11" s="57"/>
      <c r="J11" s="58"/>
      <c r="K11" s="53"/>
      <c r="L11" s="54"/>
      <c r="M11" s="55"/>
      <c r="N11" s="56"/>
      <c r="O11" s="57"/>
      <c r="P11" s="58"/>
      <c r="Q11" s="53"/>
      <c r="R11" s="59"/>
    </row>
    <row r="12" spans="1:18" ht="32.25" customHeight="1" x14ac:dyDescent="0.25">
      <c r="A12" s="420" t="s">
        <v>114</v>
      </c>
      <c r="B12" s="372" t="s">
        <v>187</v>
      </c>
      <c r="C12" s="377" t="s">
        <v>51</v>
      </c>
      <c r="D12" s="377" t="s">
        <v>62</v>
      </c>
      <c r="E12" s="378">
        <v>1</v>
      </c>
      <c r="F12" s="388">
        <v>2</v>
      </c>
      <c r="G12" s="389"/>
      <c r="H12" s="389">
        <v>2</v>
      </c>
      <c r="I12" s="421"/>
      <c r="J12" s="403">
        <v>5</v>
      </c>
      <c r="K12" s="378" t="s">
        <v>72</v>
      </c>
      <c r="L12" s="422"/>
      <c r="M12" s="377"/>
      <c r="N12" s="377"/>
      <c r="O12" s="421"/>
      <c r="P12" s="403"/>
      <c r="Q12" s="378"/>
      <c r="R12" s="60"/>
    </row>
    <row r="13" spans="1:18" x14ac:dyDescent="0.25">
      <c r="A13" s="420" t="s">
        <v>115</v>
      </c>
      <c r="B13" s="384" t="s">
        <v>188</v>
      </c>
      <c r="C13" s="389" t="s">
        <v>51</v>
      </c>
      <c r="D13" s="389" t="s">
        <v>62</v>
      </c>
      <c r="E13" s="390">
        <v>1</v>
      </c>
      <c r="F13" s="388">
        <v>2</v>
      </c>
      <c r="G13" s="389"/>
      <c r="H13" s="389">
        <v>1</v>
      </c>
      <c r="I13" s="410"/>
      <c r="J13" s="400">
        <v>4</v>
      </c>
      <c r="K13" s="390" t="s">
        <v>72</v>
      </c>
      <c r="L13" s="423"/>
      <c r="M13" s="389"/>
      <c r="N13" s="389"/>
      <c r="O13" s="410"/>
      <c r="P13" s="400"/>
      <c r="Q13" s="390"/>
      <c r="R13" s="60"/>
    </row>
    <row r="14" spans="1:18" ht="25.5" x14ac:dyDescent="0.25">
      <c r="A14" s="420" t="s">
        <v>116</v>
      </c>
      <c r="B14" s="384" t="s">
        <v>189</v>
      </c>
      <c r="C14" s="389" t="s">
        <v>51</v>
      </c>
      <c r="D14" s="389" t="s">
        <v>62</v>
      </c>
      <c r="E14" s="390">
        <v>1</v>
      </c>
      <c r="F14" s="388">
        <v>2</v>
      </c>
      <c r="G14" s="389"/>
      <c r="H14" s="389">
        <v>1</v>
      </c>
      <c r="I14" s="410"/>
      <c r="J14" s="400">
        <v>4</v>
      </c>
      <c r="K14" s="390" t="s">
        <v>72</v>
      </c>
      <c r="L14" s="423"/>
      <c r="M14" s="389"/>
      <c r="N14" s="389"/>
      <c r="O14" s="410"/>
      <c r="P14" s="400"/>
      <c r="Q14" s="390"/>
      <c r="R14" s="60"/>
    </row>
    <row r="15" spans="1:18" ht="18.75" customHeight="1" x14ac:dyDescent="0.25">
      <c r="A15" s="420" t="s">
        <v>117</v>
      </c>
      <c r="B15" s="384" t="s">
        <v>190</v>
      </c>
      <c r="C15" s="389" t="s">
        <v>51</v>
      </c>
      <c r="D15" s="389" t="s">
        <v>62</v>
      </c>
      <c r="E15" s="390">
        <v>1</v>
      </c>
      <c r="F15" s="388">
        <v>2</v>
      </c>
      <c r="G15" s="389"/>
      <c r="H15" s="389">
        <v>2</v>
      </c>
      <c r="I15" s="410"/>
      <c r="J15" s="400">
        <v>5</v>
      </c>
      <c r="K15" s="390" t="s">
        <v>72</v>
      </c>
      <c r="L15" s="423"/>
      <c r="M15" s="389"/>
      <c r="N15" s="389"/>
      <c r="O15" s="410"/>
      <c r="P15" s="400"/>
      <c r="Q15" s="390"/>
      <c r="R15" s="60"/>
    </row>
    <row r="16" spans="1:18" ht="25.5" x14ac:dyDescent="0.25">
      <c r="A16" s="420" t="s">
        <v>118</v>
      </c>
      <c r="B16" s="384" t="s">
        <v>191</v>
      </c>
      <c r="C16" s="389" t="s">
        <v>51</v>
      </c>
      <c r="D16" s="389" t="s">
        <v>62</v>
      </c>
      <c r="E16" s="390">
        <v>2</v>
      </c>
      <c r="F16" s="423"/>
      <c r="G16" s="389"/>
      <c r="H16" s="389"/>
      <c r="I16" s="432" t="s">
        <v>142</v>
      </c>
      <c r="J16" s="400">
        <v>4</v>
      </c>
      <c r="K16" s="390" t="s">
        <v>78</v>
      </c>
      <c r="L16" s="423"/>
      <c r="M16" s="389"/>
      <c r="N16" s="389"/>
      <c r="O16" s="410"/>
      <c r="P16" s="400"/>
      <c r="Q16" s="390"/>
      <c r="R16" s="60"/>
    </row>
    <row r="17" spans="1:18" ht="22.5" customHeight="1" x14ac:dyDescent="0.25">
      <c r="A17" s="420" t="s">
        <v>119</v>
      </c>
      <c r="B17" s="384" t="s">
        <v>192</v>
      </c>
      <c r="C17" s="389" t="s">
        <v>52</v>
      </c>
      <c r="D17" s="389" t="s">
        <v>62</v>
      </c>
      <c r="E17" s="390">
        <v>1</v>
      </c>
      <c r="F17" s="388">
        <v>2</v>
      </c>
      <c r="G17" s="389"/>
      <c r="H17" s="389">
        <v>2</v>
      </c>
      <c r="I17" s="410"/>
      <c r="J17" s="400">
        <v>3</v>
      </c>
      <c r="K17" s="390" t="s">
        <v>75</v>
      </c>
      <c r="L17" s="423"/>
      <c r="M17" s="389"/>
      <c r="N17" s="389"/>
      <c r="O17" s="410"/>
      <c r="P17" s="400"/>
      <c r="Q17" s="390"/>
      <c r="R17" s="60"/>
    </row>
    <row r="18" spans="1:18" ht="18.75" customHeight="1" x14ac:dyDescent="0.25">
      <c r="A18" s="420" t="s">
        <v>120</v>
      </c>
      <c r="B18" s="384" t="s">
        <v>193</v>
      </c>
      <c r="C18" s="389" t="s">
        <v>51</v>
      </c>
      <c r="D18" s="389" t="s">
        <v>62</v>
      </c>
      <c r="E18" s="390">
        <v>1</v>
      </c>
      <c r="F18" s="388">
        <v>2</v>
      </c>
      <c r="G18" s="389"/>
      <c r="H18" s="389">
        <v>2</v>
      </c>
      <c r="I18" s="410"/>
      <c r="J18" s="400">
        <v>5</v>
      </c>
      <c r="K18" s="390" t="s">
        <v>75</v>
      </c>
      <c r="L18" s="423"/>
      <c r="M18" s="389"/>
      <c r="N18" s="389"/>
      <c r="O18" s="410"/>
      <c r="P18" s="400"/>
      <c r="Q18" s="390"/>
      <c r="R18" s="60"/>
    </row>
    <row r="19" spans="1:18" ht="18.75" customHeight="1" x14ac:dyDescent="0.25">
      <c r="A19" s="424" t="s">
        <v>121</v>
      </c>
      <c r="B19" s="384" t="s">
        <v>194</v>
      </c>
      <c r="C19" s="389" t="s">
        <v>48</v>
      </c>
      <c r="D19" s="389" t="s">
        <v>62</v>
      </c>
      <c r="E19" s="390">
        <v>1</v>
      </c>
      <c r="F19" s="423"/>
      <c r="G19" s="389"/>
      <c r="H19" s="389"/>
      <c r="I19" s="410"/>
      <c r="J19" s="400"/>
      <c r="K19" s="390"/>
      <c r="L19" s="388">
        <v>2</v>
      </c>
      <c r="M19" s="389"/>
      <c r="N19" s="389">
        <v>2</v>
      </c>
      <c r="O19" s="410"/>
      <c r="P19" s="400">
        <v>3</v>
      </c>
      <c r="Q19" s="390" t="s">
        <v>72</v>
      </c>
      <c r="R19" s="60"/>
    </row>
    <row r="20" spans="1:18" ht="26.25" x14ac:dyDescent="0.25">
      <c r="A20" s="424" t="s">
        <v>122</v>
      </c>
      <c r="B20" s="384" t="s">
        <v>195</v>
      </c>
      <c r="C20" s="389" t="s">
        <v>51</v>
      </c>
      <c r="D20" s="389" t="s">
        <v>62</v>
      </c>
      <c r="E20" s="390">
        <v>1</v>
      </c>
      <c r="F20" s="423"/>
      <c r="G20" s="389"/>
      <c r="H20" s="389"/>
      <c r="I20" s="410"/>
      <c r="J20" s="400"/>
      <c r="K20" s="390"/>
      <c r="L20" s="388">
        <v>2</v>
      </c>
      <c r="M20" s="389"/>
      <c r="N20" s="389">
        <v>1</v>
      </c>
      <c r="O20" s="410"/>
      <c r="P20" s="400">
        <v>3</v>
      </c>
      <c r="Q20" s="390" t="s">
        <v>72</v>
      </c>
      <c r="R20" s="60"/>
    </row>
    <row r="21" spans="1:18" ht="18" customHeight="1" x14ac:dyDescent="0.25">
      <c r="A21" s="424" t="s">
        <v>123</v>
      </c>
      <c r="B21" s="384" t="s">
        <v>196</v>
      </c>
      <c r="C21" s="389" t="s">
        <v>51</v>
      </c>
      <c r="D21" s="389" t="s">
        <v>62</v>
      </c>
      <c r="E21" s="390">
        <v>1</v>
      </c>
      <c r="F21" s="423"/>
      <c r="G21" s="389"/>
      <c r="H21" s="389"/>
      <c r="I21" s="410"/>
      <c r="J21" s="400"/>
      <c r="K21" s="390"/>
      <c r="L21" s="388">
        <v>2</v>
      </c>
      <c r="M21" s="389"/>
      <c r="N21" s="389">
        <v>2</v>
      </c>
      <c r="O21" s="410"/>
      <c r="P21" s="400">
        <v>3</v>
      </c>
      <c r="Q21" s="390" t="s">
        <v>72</v>
      </c>
      <c r="R21" s="60"/>
    </row>
    <row r="22" spans="1:18" ht="26.25" x14ac:dyDescent="0.25">
      <c r="A22" s="424" t="s">
        <v>124</v>
      </c>
      <c r="B22" s="384" t="s">
        <v>197</v>
      </c>
      <c r="C22" s="389" t="s">
        <v>51</v>
      </c>
      <c r="D22" s="389" t="s">
        <v>62</v>
      </c>
      <c r="E22" s="390">
        <v>1</v>
      </c>
      <c r="F22" s="423"/>
      <c r="G22" s="389"/>
      <c r="H22" s="389"/>
      <c r="I22" s="410"/>
      <c r="J22" s="400"/>
      <c r="K22" s="390"/>
      <c r="L22" s="398">
        <v>2</v>
      </c>
      <c r="M22" s="396"/>
      <c r="N22" s="389">
        <v>1</v>
      </c>
      <c r="O22" s="410"/>
      <c r="P22" s="400">
        <v>3</v>
      </c>
      <c r="Q22" s="390" t="s">
        <v>72</v>
      </c>
      <c r="R22" s="60"/>
    </row>
    <row r="23" spans="1:18" ht="25.5" x14ac:dyDescent="0.25">
      <c r="A23" s="429" t="s">
        <v>125</v>
      </c>
      <c r="B23" s="384" t="s">
        <v>198</v>
      </c>
      <c r="C23" s="255" t="s">
        <v>103</v>
      </c>
      <c r="D23" s="255" t="s">
        <v>62</v>
      </c>
      <c r="E23" s="256">
        <v>1</v>
      </c>
      <c r="F23" s="426"/>
      <c r="G23" s="258"/>
      <c r="H23" s="259"/>
      <c r="I23" s="260"/>
      <c r="J23" s="261"/>
      <c r="K23" s="256"/>
      <c r="L23" s="257">
        <v>2</v>
      </c>
      <c r="M23" s="258"/>
      <c r="N23" s="259">
        <v>1</v>
      </c>
      <c r="O23" s="260"/>
      <c r="P23" s="261">
        <v>2</v>
      </c>
      <c r="Q23" s="256" t="s">
        <v>72</v>
      </c>
      <c r="R23" s="60"/>
    </row>
    <row r="24" spans="1:18" ht="30" x14ac:dyDescent="0.25">
      <c r="A24" s="270" t="s">
        <v>143</v>
      </c>
      <c r="B24" s="384" t="s">
        <v>199</v>
      </c>
      <c r="C24" s="255" t="s">
        <v>52</v>
      </c>
      <c r="D24" s="255" t="s">
        <v>54</v>
      </c>
      <c r="E24" s="263">
        <v>1</v>
      </c>
      <c r="F24" s="264"/>
      <c r="G24" s="265"/>
      <c r="H24" s="266"/>
      <c r="I24" s="267"/>
      <c r="J24" s="268"/>
      <c r="K24" s="263"/>
      <c r="L24" s="264">
        <v>1</v>
      </c>
      <c r="M24" s="265"/>
      <c r="N24" s="266">
        <v>1</v>
      </c>
      <c r="O24" s="267"/>
      <c r="P24" s="261">
        <v>2</v>
      </c>
      <c r="Q24" s="256" t="s">
        <v>75</v>
      </c>
      <c r="R24" s="60"/>
    </row>
    <row r="25" spans="1:18" x14ac:dyDescent="0.25">
      <c r="A25" s="270" t="s">
        <v>144</v>
      </c>
      <c r="B25" s="384" t="s">
        <v>200</v>
      </c>
      <c r="C25" s="255" t="s">
        <v>52</v>
      </c>
      <c r="D25" s="255" t="s">
        <v>54</v>
      </c>
      <c r="E25" s="256">
        <v>0</v>
      </c>
      <c r="F25" s="257"/>
      <c r="G25" s="258"/>
      <c r="H25" s="259"/>
      <c r="I25" s="260"/>
      <c r="J25" s="261"/>
      <c r="K25" s="256"/>
      <c r="L25" s="257">
        <v>1</v>
      </c>
      <c r="M25" s="258"/>
      <c r="N25" s="259">
        <v>1</v>
      </c>
      <c r="O25" s="260"/>
      <c r="P25" s="261">
        <v>2</v>
      </c>
      <c r="Q25" s="256" t="s">
        <v>75</v>
      </c>
      <c r="R25" s="60"/>
    </row>
    <row r="26" spans="1:18" ht="30" x14ac:dyDescent="0.25">
      <c r="A26" s="270" t="s">
        <v>145</v>
      </c>
      <c r="B26" s="384" t="s">
        <v>201</v>
      </c>
      <c r="C26" s="255" t="s">
        <v>52</v>
      </c>
      <c r="D26" s="255" t="s">
        <v>54</v>
      </c>
      <c r="E26" s="263">
        <v>1</v>
      </c>
      <c r="F26" s="264"/>
      <c r="G26" s="265"/>
      <c r="H26" s="266"/>
      <c r="I26" s="267"/>
      <c r="J26" s="268"/>
      <c r="K26" s="263"/>
      <c r="L26" s="264">
        <v>1</v>
      </c>
      <c r="M26" s="265"/>
      <c r="N26" s="266">
        <v>1</v>
      </c>
      <c r="O26" s="267"/>
      <c r="P26" s="268">
        <v>2</v>
      </c>
      <c r="Q26" s="263" t="s">
        <v>75</v>
      </c>
      <c r="R26" s="60"/>
    </row>
    <row r="27" spans="1:18" ht="38.25" x14ac:dyDescent="0.25">
      <c r="A27" s="420" t="s">
        <v>126</v>
      </c>
      <c r="B27" s="384" t="s">
        <v>202</v>
      </c>
      <c r="C27" s="389" t="s">
        <v>51</v>
      </c>
      <c r="D27" s="389" t="s">
        <v>62</v>
      </c>
      <c r="E27" s="390">
        <v>2</v>
      </c>
      <c r="F27" s="423"/>
      <c r="G27" s="389"/>
      <c r="H27" s="389"/>
      <c r="I27" s="410"/>
      <c r="J27" s="400"/>
      <c r="K27" s="390"/>
      <c r="L27" s="423"/>
      <c r="M27" s="389"/>
      <c r="N27" s="389"/>
      <c r="O27" s="432" t="s">
        <v>142</v>
      </c>
      <c r="P27" s="400">
        <v>2</v>
      </c>
      <c r="Q27" s="390" t="s">
        <v>78</v>
      </c>
      <c r="R27" s="60"/>
    </row>
    <row r="28" spans="1:18" ht="26.25" x14ac:dyDescent="0.25">
      <c r="A28" s="424" t="s">
        <v>127</v>
      </c>
      <c r="B28" s="384" t="s">
        <v>137</v>
      </c>
      <c r="C28" s="389" t="s">
        <v>48</v>
      </c>
      <c r="D28" s="389" t="s">
        <v>62</v>
      </c>
      <c r="E28" s="390">
        <v>1</v>
      </c>
      <c r="F28" s="423"/>
      <c r="G28" s="389"/>
      <c r="H28" s="389"/>
      <c r="I28" s="410"/>
      <c r="J28" s="400"/>
      <c r="K28" s="390"/>
      <c r="L28" s="388"/>
      <c r="M28" s="389"/>
      <c r="N28" s="389">
        <v>2</v>
      </c>
      <c r="O28" s="410"/>
      <c r="P28" s="400">
        <v>10</v>
      </c>
      <c r="Q28" s="390" t="s">
        <v>75</v>
      </c>
      <c r="R28" s="60"/>
    </row>
    <row r="29" spans="1:18" x14ac:dyDescent="0.25">
      <c r="A29" s="425" t="s">
        <v>128</v>
      </c>
      <c r="B29" s="384" t="s">
        <v>203</v>
      </c>
      <c r="C29" s="255" t="s">
        <v>52</v>
      </c>
      <c r="D29" s="255" t="s">
        <v>54</v>
      </c>
      <c r="E29" s="256"/>
      <c r="F29" s="426"/>
      <c r="G29" s="258"/>
      <c r="H29" s="259"/>
      <c r="I29" s="260"/>
      <c r="J29" s="261"/>
      <c r="K29" s="256"/>
      <c r="L29" s="257"/>
      <c r="M29" s="258"/>
      <c r="N29" s="259"/>
      <c r="O29" s="260"/>
      <c r="P29" s="261">
        <v>10</v>
      </c>
      <c r="Q29" s="256" t="s">
        <v>72</v>
      </c>
      <c r="R29" s="60"/>
    </row>
    <row r="30" spans="1:18" x14ac:dyDescent="0.25">
      <c r="A30" s="269"/>
      <c r="B30" s="254"/>
      <c r="C30" s="262"/>
      <c r="D30" s="262"/>
      <c r="E30" s="263"/>
      <c r="F30" s="264"/>
      <c r="G30" s="265"/>
      <c r="H30" s="266"/>
      <c r="I30" s="267"/>
      <c r="J30" s="268"/>
      <c r="K30" s="263"/>
      <c r="L30" s="264"/>
      <c r="M30" s="265"/>
      <c r="N30" s="266"/>
      <c r="O30" s="267"/>
      <c r="P30" s="268"/>
      <c r="Q30" s="263"/>
      <c r="R30" s="60"/>
    </row>
    <row r="31" spans="1:18" x14ac:dyDescent="0.25">
      <c r="A31" s="269"/>
      <c r="B31" s="254"/>
      <c r="C31" s="262"/>
      <c r="D31" s="262"/>
      <c r="E31" s="263"/>
      <c r="F31" s="264"/>
      <c r="G31" s="265"/>
      <c r="H31" s="266"/>
      <c r="I31" s="267"/>
      <c r="J31" s="268"/>
      <c r="K31" s="263"/>
      <c r="L31" s="264"/>
      <c r="M31" s="265"/>
      <c r="N31" s="266"/>
      <c r="O31" s="267"/>
      <c r="P31" s="268"/>
      <c r="Q31" s="263"/>
      <c r="R31" s="60"/>
    </row>
    <row r="32" spans="1:18" x14ac:dyDescent="0.25">
      <c r="A32" s="270"/>
      <c r="B32" s="254"/>
      <c r="C32" s="262"/>
      <c r="D32" s="262"/>
      <c r="E32" s="263"/>
      <c r="F32" s="264"/>
      <c r="G32" s="265"/>
      <c r="H32" s="266"/>
      <c r="I32" s="267"/>
      <c r="J32" s="268"/>
      <c r="K32" s="263"/>
      <c r="L32" s="264"/>
      <c r="M32" s="265"/>
      <c r="N32" s="266"/>
      <c r="O32" s="267"/>
      <c r="P32" s="268"/>
      <c r="Q32" s="263"/>
      <c r="R32" s="60"/>
    </row>
    <row r="33" spans="1:19" x14ac:dyDescent="0.25">
      <c r="A33" s="5"/>
      <c r="B33" s="6"/>
      <c r="C33" s="7"/>
      <c r="D33" s="7"/>
      <c r="E33" s="8"/>
      <c r="F33" s="9"/>
      <c r="G33" s="10"/>
      <c r="H33" s="11"/>
      <c r="I33" s="12"/>
      <c r="J33" s="13"/>
      <c r="K33" s="8"/>
      <c r="L33" s="9"/>
      <c r="M33" s="10"/>
      <c r="N33" s="11"/>
      <c r="O33" s="12"/>
      <c r="P33" s="13"/>
      <c r="Q33" s="8"/>
      <c r="R33" s="60"/>
    </row>
    <row r="34" spans="1:19" x14ac:dyDescent="0.25">
      <c r="A34" s="5"/>
      <c r="B34" s="6"/>
      <c r="C34" s="7"/>
      <c r="D34" s="7"/>
      <c r="E34" s="8"/>
      <c r="F34" s="9"/>
      <c r="G34" s="10"/>
      <c r="H34" s="11"/>
      <c r="I34" s="12"/>
      <c r="J34" s="13"/>
      <c r="K34" s="8"/>
      <c r="L34" s="9"/>
      <c r="M34" s="10"/>
      <c r="N34" s="11"/>
      <c r="O34" s="12"/>
      <c r="P34" s="13"/>
      <c r="Q34" s="8"/>
      <c r="R34" s="60"/>
    </row>
    <row r="35" spans="1:19" ht="15.75" thickBot="1" x14ac:dyDescent="0.3">
      <c r="A35" s="5"/>
      <c r="B35" s="6"/>
      <c r="C35" s="7"/>
      <c r="D35" s="7"/>
      <c r="E35" s="8"/>
      <c r="F35" s="9"/>
      <c r="G35" s="10"/>
      <c r="H35" s="11"/>
      <c r="I35" s="12"/>
      <c r="J35" s="13"/>
      <c r="K35" s="8"/>
      <c r="L35" s="9"/>
      <c r="M35" s="10"/>
      <c r="N35" s="11"/>
      <c r="O35" s="12"/>
      <c r="P35" s="13"/>
      <c r="Q35" s="8"/>
      <c r="R35" s="60"/>
    </row>
    <row r="36" spans="1:19" ht="15.75" thickBot="1" x14ac:dyDescent="0.3">
      <c r="A36" s="61" t="s">
        <v>19</v>
      </c>
      <c r="B36" s="62"/>
      <c r="C36" s="62"/>
      <c r="D36" s="62"/>
      <c r="E36" s="63"/>
      <c r="F36" s="64">
        <f>SUMIFS(F12:F35,$E12:$E35,"=1")</f>
        <v>12</v>
      </c>
      <c r="G36" s="65">
        <f>SUMIFS(G12:G35,$E12:$E35,"=1")</f>
        <v>0</v>
      </c>
      <c r="H36" s="66">
        <f>SUMIFS(H12:H35,$E12:$E35,"=1")</f>
        <v>10</v>
      </c>
      <c r="I36" s="67">
        <f>SUMIFS(I12:I35,$E12:$E35,"=1")</f>
        <v>0</v>
      </c>
      <c r="J36" s="68">
        <f>SUMIFS(J12:J35,$E12:$E35,"=1")+SUMIFS(J12:J35,$D12:$D35,"=DOB",$E12:$E35,"=2")</f>
        <v>30</v>
      </c>
      <c r="K36" s="63"/>
      <c r="L36" s="64">
        <f>SUMIFS(L12:L35,$E12:$E35,"=1")</f>
        <v>12</v>
      </c>
      <c r="M36" s="65">
        <f>SUMIFS(M12:M35,$E12:$E35,"=1")</f>
        <v>0</v>
      </c>
      <c r="N36" s="66">
        <f>SUMIFS(N12:N35,$E12:$E35,"=1")</f>
        <v>11</v>
      </c>
      <c r="O36" s="67">
        <f>SUMIFS(O12:O35,$E12:$E35,"=1")</f>
        <v>0</v>
      </c>
      <c r="P36" s="68">
        <f>SUMIFS(P12:P35,$E12:$E35,"=1")+SUMIFS(P12:P35,$D12:$D35,"=DOB",$E12:$E35,"=2")</f>
        <v>30</v>
      </c>
      <c r="Q36" s="63"/>
      <c r="R36" s="294"/>
    </row>
    <row r="37" spans="1:19" ht="15.75" thickBot="1" x14ac:dyDescent="0.3">
      <c r="A37" s="69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96"/>
    </row>
    <row r="38" spans="1:19" ht="15" customHeight="1" thickBot="1" x14ac:dyDescent="0.3">
      <c r="A38" s="454" t="s">
        <v>38</v>
      </c>
      <c r="B38" s="455"/>
      <c r="C38" s="70"/>
      <c r="D38" s="70"/>
      <c r="E38" s="70"/>
      <c r="F38" s="71"/>
      <c r="G38" s="72"/>
      <c r="H38" s="73"/>
      <c r="I38" s="74"/>
      <c r="J38" s="75"/>
      <c r="K38" s="70"/>
      <c r="L38" s="71"/>
      <c r="M38" s="72"/>
      <c r="N38" s="73"/>
      <c r="O38" s="74"/>
      <c r="P38" s="75"/>
      <c r="Q38" s="70"/>
      <c r="R38" s="76"/>
    </row>
    <row r="39" spans="1:19" ht="27" customHeight="1" thickBot="1" x14ac:dyDescent="0.3">
      <c r="A39" s="270" t="s">
        <v>129</v>
      </c>
      <c r="B39" s="254" t="s">
        <v>130</v>
      </c>
      <c r="C39" s="255" t="s">
        <v>51</v>
      </c>
      <c r="D39" s="255" t="s">
        <v>46</v>
      </c>
      <c r="E39" s="284">
        <v>1</v>
      </c>
      <c r="F39" s="257">
        <v>1</v>
      </c>
      <c r="G39" s="258"/>
      <c r="H39" s="259">
        <v>1</v>
      </c>
      <c r="I39" s="260"/>
      <c r="J39" s="261">
        <v>2</v>
      </c>
      <c r="K39" s="256" t="s">
        <v>75</v>
      </c>
      <c r="L39" s="285"/>
      <c r="M39" s="286"/>
      <c r="N39" s="291"/>
      <c r="O39" s="290"/>
      <c r="P39" s="288"/>
      <c r="Q39" s="256"/>
      <c r="R39" s="60"/>
    </row>
    <row r="40" spans="1:19" ht="30" x14ac:dyDescent="0.25">
      <c r="A40" s="270" t="s">
        <v>131</v>
      </c>
      <c r="B40" s="254" t="s">
        <v>132</v>
      </c>
      <c r="C40" s="255" t="s">
        <v>51</v>
      </c>
      <c r="D40" s="255" t="s">
        <v>46</v>
      </c>
      <c r="E40" s="256">
        <v>1</v>
      </c>
      <c r="F40" s="257"/>
      <c r="G40" s="258"/>
      <c r="H40" s="259"/>
      <c r="I40" s="260">
        <v>3</v>
      </c>
      <c r="J40" s="261">
        <v>3</v>
      </c>
      <c r="K40" s="256" t="s">
        <v>75</v>
      </c>
      <c r="L40" s="257"/>
      <c r="M40" s="258"/>
      <c r="N40" s="259"/>
      <c r="O40" s="260"/>
      <c r="P40" s="261"/>
      <c r="Q40" s="256"/>
      <c r="R40" s="340"/>
    </row>
    <row r="41" spans="1:19" ht="21" customHeight="1" x14ac:dyDescent="0.25">
      <c r="A41" s="427" t="s">
        <v>133</v>
      </c>
      <c r="B41" s="6" t="s">
        <v>134</v>
      </c>
      <c r="C41" s="7" t="s">
        <v>46</v>
      </c>
      <c r="D41" s="255" t="s">
        <v>46</v>
      </c>
      <c r="E41" s="8">
        <v>1</v>
      </c>
      <c r="F41" s="22"/>
      <c r="G41" s="17"/>
      <c r="H41" s="18"/>
      <c r="I41" s="19"/>
      <c r="J41" s="20"/>
      <c r="K41" s="15"/>
      <c r="L41" s="16">
        <v>1</v>
      </c>
      <c r="M41" s="17">
        <v>1</v>
      </c>
      <c r="N41" s="18"/>
      <c r="O41" s="19"/>
      <c r="P41" s="13">
        <v>3</v>
      </c>
      <c r="Q41" s="8" t="s">
        <v>72</v>
      </c>
      <c r="R41" s="341"/>
    </row>
    <row r="42" spans="1:19" s="78" customFormat="1" ht="30" x14ac:dyDescent="0.25">
      <c r="A42" s="79" t="s">
        <v>131</v>
      </c>
      <c r="B42" s="6" t="s">
        <v>135</v>
      </c>
      <c r="C42" s="7" t="s">
        <v>51</v>
      </c>
      <c r="D42" s="255" t="s">
        <v>46</v>
      </c>
      <c r="E42" s="8">
        <v>1</v>
      </c>
      <c r="F42" s="22"/>
      <c r="G42" s="17"/>
      <c r="H42" s="18"/>
      <c r="I42" s="19"/>
      <c r="J42" s="20"/>
      <c r="K42" s="15"/>
      <c r="L42" s="16"/>
      <c r="M42" s="17"/>
      <c r="N42" s="18"/>
      <c r="O42" s="19">
        <v>3</v>
      </c>
      <c r="P42" s="13">
        <v>2</v>
      </c>
      <c r="Q42" s="8" t="s">
        <v>75</v>
      </c>
      <c r="R42" s="342"/>
      <c r="S42" s="77"/>
    </row>
    <row r="43" spans="1:19" ht="18.75" customHeight="1" x14ac:dyDescent="0.25">
      <c r="A43" s="79"/>
      <c r="B43" s="80"/>
      <c r="C43" s="81"/>
      <c r="D43" s="81"/>
      <c r="E43" s="82"/>
      <c r="F43" s="22"/>
      <c r="G43" s="17"/>
      <c r="H43" s="18"/>
      <c r="I43" s="19"/>
      <c r="J43" s="20"/>
      <c r="K43" s="15"/>
      <c r="L43" s="16"/>
      <c r="M43" s="17"/>
      <c r="N43" s="18"/>
      <c r="O43" s="19"/>
      <c r="P43" s="13"/>
      <c r="Q43" s="8"/>
      <c r="R43" s="8"/>
    </row>
    <row r="44" spans="1:19" x14ac:dyDescent="0.25">
      <c r="A44" s="79"/>
      <c r="B44" s="80"/>
      <c r="C44" s="81"/>
      <c r="D44" s="81"/>
      <c r="E44" s="82"/>
      <c r="F44" s="22"/>
      <c r="G44" s="17"/>
      <c r="H44" s="18"/>
      <c r="I44" s="19"/>
      <c r="J44" s="20"/>
      <c r="K44" s="15"/>
      <c r="L44" s="16"/>
      <c r="M44" s="17"/>
      <c r="N44" s="18"/>
      <c r="O44" s="19"/>
      <c r="P44" s="13"/>
      <c r="Q44" s="8"/>
      <c r="R44" s="8"/>
    </row>
    <row r="45" spans="1:19" x14ac:dyDescent="0.25">
      <c r="A45" s="79"/>
      <c r="B45" s="80"/>
      <c r="C45" s="81"/>
      <c r="D45" s="81"/>
      <c r="E45" s="82"/>
      <c r="F45" s="22"/>
      <c r="G45" s="17"/>
      <c r="H45" s="18"/>
      <c r="I45" s="19"/>
      <c r="J45" s="20"/>
      <c r="K45" s="15"/>
      <c r="L45" s="16"/>
      <c r="M45" s="17"/>
      <c r="N45" s="18"/>
      <c r="O45" s="19"/>
      <c r="P45" s="13"/>
      <c r="Q45" s="8"/>
      <c r="R45" s="8"/>
    </row>
    <row r="46" spans="1:19" x14ac:dyDescent="0.25">
      <c r="A46" s="79"/>
      <c r="B46" s="80"/>
      <c r="C46" s="81"/>
      <c r="D46" s="81"/>
      <c r="E46" s="82"/>
      <c r="F46" s="22"/>
      <c r="G46" s="17"/>
      <c r="H46" s="18"/>
      <c r="I46" s="19"/>
      <c r="J46" s="20"/>
      <c r="K46" s="15"/>
      <c r="L46" s="16"/>
      <c r="M46" s="17"/>
      <c r="N46" s="18"/>
      <c r="O46" s="19"/>
      <c r="P46" s="13"/>
      <c r="Q46" s="8"/>
      <c r="R46" s="8"/>
    </row>
    <row r="47" spans="1:19" x14ac:dyDescent="0.25">
      <c r="A47" s="79"/>
      <c r="B47" s="80"/>
      <c r="C47" s="81"/>
      <c r="D47" s="81"/>
      <c r="E47" s="82"/>
      <c r="F47" s="22"/>
      <c r="G47" s="17"/>
      <c r="H47" s="18"/>
      <c r="I47" s="19"/>
      <c r="J47" s="20"/>
      <c r="K47" s="15"/>
      <c r="L47" s="16"/>
      <c r="M47" s="17"/>
      <c r="N47" s="18"/>
      <c r="O47" s="19"/>
      <c r="P47" s="13"/>
      <c r="Q47" s="8"/>
      <c r="R47" s="8"/>
    </row>
    <row r="48" spans="1:19" ht="15.75" thickBot="1" x14ac:dyDescent="0.3">
      <c r="A48" s="83"/>
      <c r="B48" s="84"/>
      <c r="C48" s="85"/>
      <c r="D48" s="85"/>
      <c r="E48" s="86"/>
      <c r="F48" s="22"/>
      <c r="G48" s="17"/>
      <c r="H48" s="18"/>
      <c r="I48" s="19"/>
      <c r="J48" s="20"/>
      <c r="K48" s="15"/>
      <c r="L48" s="16"/>
      <c r="M48" s="17"/>
      <c r="N48" s="18"/>
      <c r="O48" s="19"/>
      <c r="P48" s="13"/>
      <c r="Q48" s="8"/>
      <c r="R48" s="8"/>
    </row>
    <row r="49" spans="1:18" ht="15" customHeight="1" thickBot="1" x14ac:dyDescent="0.3">
      <c r="A49" s="87" t="s">
        <v>19</v>
      </c>
      <c r="B49" s="88"/>
      <c r="C49" s="88"/>
      <c r="D49" s="88"/>
      <c r="E49" s="89"/>
      <c r="F49" s="90">
        <f>SUMIFS(F39:F48,$D39:$D48,"=DF")</f>
        <v>1</v>
      </c>
      <c r="G49" s="91">
        <f>SUMIFS(G39:G48,$D39:$D48,"=DF")</f>
        <v>0</v>
      </c>
      <c r="H49" s="92">
        <f>SUMIFS(H39:H48,$D39:$D48,"=DF")</f>
        <v>1</v>
      </c>
      <c r="I49" s="93">
        <f>SUMIFS(I39:I48,$D39:$D48,"=DF")</f>
        <v>3</v>
      </c>
      <c r="J49" s="94">
        <f>SUMIFS(J39:J48,$D39:$D48,"=DF")</f>
        <v>5</v>
      </c>
      <c r="K49" s="95"/>
      <c r="L49" s="90">
        <f>SUMIFS(L39:L48,$D39:$D48,"=DF")</f>
        <v>1</v>
      </c>
      <c r="M49" s="91">
        <f>SUMIFS(M39:M48,$D39:$D48,"=DF")</f>
        <v>1</v>
      </c>
      <c r="N49" s="92">
        <f>SUMIFS(N39:N48,$D39:$D48,"=DF")</f>
        <v>0</v>
      </c>
      <c r="O49" s="93">
        <f>SUMIFS(O39:O48,$D39:$D48,"=DF")</f>
        <v>3</v>
      </c>
      <c r="P49" s="94">
        <f>SUMIFS(P39:P48,$D39:$D48,"=DF")</f>
        <v>5</v>
      </c>
      <c r="Q49" s="96"/>
      <c r="R49" s="96"/>
    </row>
    <row r="50" spans="1:18" x14ac:dyDescent="0.25">
      <c r="A50" s="240"/>
      <c r="B50" s="241"/>
      <c r="C50" s="241"/>
      <c r="D50" s="241"/>
      <c r="E50" s="241"/>
      <c r="F50" s="242"/>
      <c r="G50" s="243"/>
      <c r="H50" s="244"/>
      <c r="I50" s="245"/>
      <c r="J50" s="246"/>
      <c r="K50" s="241"/>
      <c r="L50" s="242"/>
      <c r="M50" s="243"/>
      <c r="N50" s="244"/>
      <c r="O50" s="245"/>
      <c r="P50" s="246"/>
      <c r="Q50" s="241"/>
    </row>
    <row r="51" spans="1:18" x14ac:dyDescent="0.25">
      <c r="A51" s="110"/>
      <c r="B51" s="29"/>
      <c r="C51" s="29"/>
      <c r="D51" s="29"/>
      <c r="E51" s="29"/>
      <c r="J51" s="236"/>
      <c r="K51" s="29"/>
      <c r="P51" s="236"/>
      <c r="Q51" s="29"/>
      <c r="R51" s="29"/>
    </row>
    <row r="55" spans="1:18" x14ac:dyDescent="0.25">
      <c r="A55" s="449" t="s">
        <v>63</v>
      </c>
      <c r="B55" s="450"/>
      <c r="C55" s="450"/>
      <c r="D55" s="450"/>
      <c r="E55" s="450"/>
      <c r="F55" s="450"/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50"/>
      <c r="R55" s="369"/>
    </row>
    <row r="56" spans="1:18" ht="94.5" customHeight="1" x14ac:dyDescent="0.25">
      <c r="A56" s="447" t="s">
        <v>64</v>
      </c>
      <c r="B56" s="451"/>
      <c r="C56" s="451"/>
      <c r="D56" s="451"/>
      <c r="E56" s="451"/>
      <c r="F56" s="451"/>
      <c r="G56" s="451"/>
      <c r="H56" s="451"/>
      <c r="I56" s="451"/>
      <c r="J56" s="451"/>
      <c r="K56" s="451"/>
      <c r="L56" s="451"/>
      <c r="M56" s="451"/>
      <c r="N56" s="451"/>
      <c r="O56" s="451"/>
      <c r="P56" s="451"/>
      <c r="Q56" s="451"/>
      <c r="R56" s="451"/>
    </row>
    <row r="57" spans="1:18" ht="61.5" customHeight="1" x14ac:dyDescent="0.25">
      <c r="A57" s="452" t="s">
        <v>65</v>
      </c>
      <c r="B57" s="451"/>
      <c r="C57" s="451"/>
      <c r="D57" s="451"/>
      <c r="E57" s="451"/>
      <c r="F57" s="451"/>
      <c r="K57" s="369"/>
      <c r="Q57" s="369"/>
      <c r="R57" s="369"/>
    </row>
    <row r="66" spans="6:18" ht="15.75" thickBot="1" x14ac:dyDescent="0.3"/>
    <row r="67" spans="6:18" ht="15.75" thickBot="1" x14ac:dyDescent="0.3">
      <c r="F67" s="436">
        <f>SUM(F36:I36)</f>
        <v>22</v>
      </c>
      <c r="G67" s="437"/>
      <c r="H67" s="437"/>
      <c r="I67" s="438"/>
      <c r="J67" s="439"/>
      <c r="K67" s="458"/>
      <c r="L67" s="436">
        <f>SUM(L36:O36)</f>
        <v>23</v>
      </c>
      <c r="M67" s="437"/>
      <c r="N67" s="437"/>
      <c r="O67" s="438"/>
      <c r="P67" s="299"/>
      <c r="Q67" s="300"/>
      <c r="R67" s="302"/>
    </row>
  </sheetData>
  <mergeCells count="15">
    <mergeCell ref="F67:I67"/>
    <mergeCell ref="L67:O67"/>
    <mergeCell ref="J67:K67"/>
    <mergeCell ref="A38:B38"/>
    <mergeCell ref="L1:P1"/>
    <mergeCell ref="L2:P2"/>
    <mergeCell ref="G7:K7"/>
    <mergeCell ref="E9:M9"/>
    <mergeCell ref="A55:Q55"/>
    <mergeCell ref="A56:R56"/>
    <mergeCell ref="A57:F57"/>
    <mergeCell ref="A3:C3"/>
    <mergeCell ref="A5:C5"/>
    <mergeCell ref="A4:B4"/>
    <mergeCell ref="A2:B2"/>
  </mergeCells>
  <phoneticPr fontId="3" type="noConversion"/>
  <conditionalFormatting sqref="J50">
    <cfRule type="cellIs" dxfId="3" priority="2" operator="greaterThan">
      <formula>30</formula>
    </cfRule>
  </conditionalFormatting>
  <conditionalFormatting sqref="P50">
    <cfRule type="cellIs" dxfId="2" priority="1" operator="greaterThan">
      <formula>30</formula>
    </cfRule>
  </conditionalFormatting>
  <pageMargins left="0.35433070866141736" right="0.19685039370078741" top="0.43307086614173229" bottom="0.55118110236220474" header="0.23622047244094491" footer="0.11811023622047245"/>
  <pageSetup paperSize="9" scale="75" fitToHeight="0" orientation="portrait" r:id="rId1"/>
  <headerFooter alignWithMargins="0">
    <oddFooter>&amp;LRECTOR,
Prof.univ.dr. Cezar Ionuț SPÎNU&amp;CDECAN,
Prof.univ.dr. Marian DRAGOMIR&amp;RDIRECTOR DEPARTAMENT,
Prof. univ. dr. Ligia RUSU Medic primar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9"/>
  <sheetViews>
    <sheetView view="pageBreakPreview" zoomScaleNormal="100" zoomScaleSheetLayoutView="100" workbookViewId="0">
      <selection activeCell="A12" sqref="A12"/>
    </sheetView>
  </sheetViews>
  <sheetFormatPr defaultColWidth="9.140625" defaultRowHeight="15" x14ac:dyDescent="0.25"/>
  <cols>
    <col min="1" max="1" width="40.85546875" style="3" customWidth="1"/>
    <col min="2" max="2" width="10.7109375" style="23" bestFit="1" customWidth="1"/>
    <col min="3" max="3" width="6.140625" style="23" customWidth="1"/>
    <col min="4" max="4" width="6.42578125" style="23" customWidth="1"/>
    <col min="5" max="5" width="4.85546875" style="23" customWidth="1"/>
    <col min="6" max="6" width="6.42578125" style="24" bestFit="1" customWidth="1"/>
    <col min="7" max="7" width="4.140625" style="25" customWidth="1"/>
    <col min="8" max="8" width="3.85546875" style="26" customWidth="1"/>
    <col min="9" max="9" width="4" style="27" customWidth="1"/>
    <col min="10" max="10" width="4.85546875" style="28" bestFit="1" customWidth="1"/>
    <col min="11" max="11" width="4.7109375" style="23" customWidth="1"/>
    <col min="12" max="12" width="7" style="24" bestFit="1" customWidth="1"/>
    <col min="13" max="13" width="4.140625" style="25" customWidth="1"/>
    <col min="14" max="14" width="4" style="26" customWidth="1"/>
    <col min="15" max="15" width="4.140625" style="27" customWidth="1"/>
    <col min="16" max="16" width="4.42578125" style="28" bestFit="1" customWidth="1"/>
    <col min="17" max="17" width="5.7109375" style="23" customWidth="1"/>
    <col min="18" max="18" width="6.5703125" style="23" hidden="1" customWidth="1"/>
    <col min="19" max="19" width="9.140625" style="30"/>
    <col min="20" max="16384" width="9.140625" style="31"/>
  </cols>
  <sheetData>
    <row r="1" spans="1:18" x14ac:dyDescent="0.25">
      <c r="A1" s="2" t="s">
        <v>0</v>
      </c>
      <c r="L1" s="441" t="s">
        <v>37</v>
      </c>
      <c r="M1" s="442"/>
      <c r="N1" s="442"/>
      <c r="O1" s="442"/>
      <c r="P1" s="442"/>
    </row>
    <row r="2" spans="1:18" x14ac:dyDescent="0.25">
      <c r="A2" s="2" t="s">
        <v>33</v>
      </c>
      <c r="L2" s="441" t="s">
        <v>66</v>
      </c>
      <c r="M2" s="442"/>
      <c r="N2" s="442"/>
      <c r="O2" s="442"/>
      <c r="P2" s="442"/>
    </row>
    <row r="3" spans="1:18" x14ac:dyDescent="0.25">
      <c r="A3" s="2" t="s">
        <v>34</v>
      </c>
    </row>
    <row r="4" spans="1:18" x14ac:dyDescent="0.25">
      <c r="A4" s="3" t="s">
        <v>41</v>
      </c>
    </row>
    <row r="5" spans="1:18" ht="15.75" thickBot="1" x14ac:dyDescent="0.3">
      <c r="A5" s="3" t="s">
        <v>42</v>
      </c>
    </row>
    <row r="6" spans="1:18" ht="15.75" thickBot="1" x14ac:dyDescent="0.3">
      <c r="A6" s="3" t="s">
        <v>43</v>
      </c>
      <c r="F6" s="32" t="s">
        <v>28</v>
      </c>
      <c r="G6" s="33"/>
      <c r="H6" s="34"/>
      <c r="I6" s="35"/>
      <c r="J6" s="36"/>
      <c r="K6" s="37"/>
      <c r="L6" s="32" t="s">
        <v>29</v>
      </c>
    </row>
    <row r="7" spans="1:18" ht="15.75" thickBot="1" x14ac:dyDescent="0.3">
      <c r="A7" s="3" t="s">
        <v>44</v>
      </c>
      <c r="F7" s="38"/>
      <c r="G7" s="443" t="s">
        <v>30</v>
      </c>
      <c r="H7" s="444"/>
      <c r="I7" s="444"/>
      <c r="J7" s="444"/>
      <c r="K7" s="445"/>
      <c r="L7" s="39"/>
    </row>
    <row r="9" spans="1:18" ht="15.75" thickBot="1" x14ac:dyDescent="0.3">
      <c r="E9" s="446" t="s">
        <v>70</v>
      </c>
      <c r="F9" s="446"/>
      <c r="G9" s="446"/>
      <c r="H9" s="446"/>
      <c r="I9" s="446"/>
      <c r="J9" s="446"/>
      <c r="K9" s="446"/>
      <c r="L9" s="446"/>
      <c r="M9" s="446"/>
    </row>
    <row r="10" spans="1:18" s="50" customFormat="1" ht="80.25" customHeight="1" thickBot="1" x14ac:dyDescent="0.3">
      <c r="A10" s="40" t="s">
        <v>1</v>
      </c>
      <c r="B10" s="41" t="s">
        <v>2</v>
      </c>
      <c r="C10" s="42" t="s">
        <v>61</v>
      </c>
      <c r="D10" s="42" t="s">
        <v>60</v>
      </c>
      <c r="E10" s="43" t="s">
        <v>32</v>
      </c>
      <c r="F10" s="44" t="s">
        <v>3</v>
      </c>
      <c r="G10" s="45" t="s">
        <v>4</v>
      </c>
      <c r="H10" s="46" t="s">
        <v>5</v>
      </c>
      <c r="I10" s="47" t="s">
        <v>6</v>
      </c>
      <c r="J10" s="48" t="s">
        <v>7</v>
      </c>
      <c r="K10" s="43" t="s">
        <v>8</v>
      </c>
      <c r="L10" s="44" t="s">
        <v>9</v>
      </c>
      <c r="M10" s="45" t="s">
        <v>10</v>
      </c>
      <c r="N10" s="46" t="s">
        <v>11</v>
      </c>
      <c r="O10" s="47" t="s">
        <v>12</v>
      </c>
      <c r="P10" s="48" t="s">
        <v>13</v>
      </c>
      <c r="Q10" s="43" t="s">
        <v>14</v>
      </c>
      <c r="R10" s="49"/>
    </row>
    <row r="11" spans="1:18" ht="15.75" thickBot="1" x14ac:dyDescent="0.3">
      <c r="A11" s="51" t="s">
        <v>39</v>
      </c>
      <c r="B11" s="4"/>
      <c r="C11" s="52"/>
      <c r="D11" s="52"/>
      <c r="E11" s="53"/>
      <c r="F11" s="54"/>
      <c r="G11" s="55"/>
      <c r="H11" s="56"/>
      <c r="I11" s="57"/>
      <c r="J11" s="58"/>
      <c r="K11" s="53"/>
      <c r="L11" s="54"/>
      <c r="M11" s="55"/>
      <c r="N11" s="56"/>
      <c r="O11" s="57"/>
      <c r="P11" s="58"/>
      <c r="Q11" s="53"/>
      <c r="R11" s="59"/>
    </row>
    <row r="12" spans="1:18" x14ac:dyDescent="0.25">
      <c r="A12" s="339"/>
      <c r="B12" s="337"/>
      <c r="C12" s="247"/>
      <c r="D12" s="247"/>
      <c r="E12" s="248"/>
      <c r="F12" s="249"/>
      <c r="G12" s="250"/>
      <c r="H12" s="251"/>
      <c r="I12" s="252"/>
      <c r="J12" s="253"/>
      <c r="K12" s="248"/>
      <c r="L12" s="249"/>
      <c r="M12" s="250"/>
      <c r="N12" s="251"/>
      <c r="O12" s="252"/>
      <c r="P12" s="253"/>
      <c r="Q12" s="248"/>
      <c r="R12" s="60"/>
    </row>
    <row r="13" spans="1:18" x14ac:dyDescent="0.25">
      <c r="A13" s="270"/>
      <c r="B13" s="254"/>
      <c r="C13" s="255"/>
      <c r="D13" s="255"/>
      <c r="E13" s="256"/>
      <c r="F13" s="257"/>
      <c r="G13" s="258"/>
      <c r="H13" s="259"/>
      <c r="I13" s="260"/>
      <c r="J13" s="261"/>
      <c r="K13" s="256"/>
      <c r="L13" s="257"/>
      <c r="M13" s="258"/>
      <c r="N13" s="259"/>
      <c r="O13" s="260"/>
      <c r="P13" s="261"/>
      <c r="Q13" s="256"/>
      <c r="R13" s="60"/>
    </row>
    <row r="14" spans="1:18" x14ac:dyDescent="0.25">
      <c r="A14" s="270"/>
      <c r="B14" s="254"/>
      <c r="C14" s="255"/>
      <c r="D14" s="255"/>
      <c r="E14" s="256"/>
      <c r="F14" s="257"/>
      <c r="G14" s="258"/>
      <c r="H14" s="259"/>
      <c r="I14" s="260"/>
      <c r="J14" s="261"/>
      <c r="K14" s="256"/>
      <c r="L14" s="257"/>
      <c r="M14" s="258"/>
      <c r="N14" s="259"/>
      <c r="O14" s="260"/>
      <c r="P14" s="261"/>
      <c r="Q14" s="256"/>
      <c r="R14" s="60"/>
    </row>
    <row r="15" spans="1:18" x14ac:dyDescent="0.25">
      <c r="A15" s="270"/>
      <c r="B15" s="254"/>
      <c r="C15" s="255"/>
      <c r="D15" s="255"/>
      <c r="E15" s="256"/>
      <c r="F15" s="257"/>
      <c r="G15" s="258"/>
      <c r="H15" s="259"/>
      <c r="I15" s="260"/>
      <c r="J15" s="261"/>
      <c r="K15" s="256"/>
      <c r="L15" s="257"/>
      <c r="M15" s="258"/>
      <c r="N15" s="259"/>
      <c r="O15" s="260"/>
      <c r="P15" s="261"/>
      <c r="Q15" s="256"/>
      <c r="R15" s="60"/>
    </row>
    <row r="16" spans="1:18" x14ac:dyDescent="0.25">
      <c r="A16" s="270"/>
      <c r="B16" s="254"/>
      <c r="C16" s="255"/>
      <c r="D16" s="255"/>
      <c r="E16" s="256"/>
      <c r="F16" s="257"/>
      <c r="G16" s="258"/>
      <c r="H16" s="259"/>
      <c r="I16" s="260"/>
      <c r="J16" s="261"/>
      <c r="K16" s="256"/>
      <c r="L16" s="257"/>
      <c r="M16" s="258"/>
      <c r="N16" s="259"/>
      <c r="O16" s="260"/>
      <c r="P16" s="261"/>
      <c r="Q16" s="256"/>
      <c r="R16" s="60"/>
    </row>
    <row r="17" spans="1:18" x14ac:dyDescent="0.25">
      <c r="A17" s="270"/>
      <c r="B17" s="254"/>
      <c r="C17" s="255"/>
      <c r="D17" s="255"/>
      <c r="E17" s="256"/>
      <c r="F17" s="257"/>
      <c r="G17" s="258"/>
      <c r="H17" s="259"/>
      <c r="I17" s="260"/>
      <c r="J17" s="261"/>
      <c r="K17" s="256"/>
      <c r="L17" s="257"/>
      <c r="M17" s="258"/>
      <c r="N17" s="259"/>
      <c r="O17" s="260"/>
      <c r="P17" s="261"/>
      <c r="Q17" s="256"/>
      <c r="R17" s="60"/>
    </row>
    <row r="18" spans="1:18" x14ac:dyDescent="0.25">
      <c r="A18" s="270"/>
      <c r="B18" s="254"/>
      <c r="C18" s="255"/>
      <c r="D18" s="255"/>
      <c r="E18" s="256"/>
      <c r="F18" s="257"/>
      <c r="G18" s="258"/>
      <c r="H18" s="259"/>
      <c r="I18" s="260"/>
      <c r="J18" s="261"/>
      <c r="K18" s="256"/>
      <c r="L18" s="257"/>
      <c r="M18" s="258"/>
      <c r="N18" s="259"/>
      <c r="O18" s="260"/>
      <c r="P18" s="261"/>
      <c r="Q18" s="256"/>
      <c r="R18" s="60"/>
    </row>
    <row r="19" spans="1:18" x14ac:dyDescent="0.25">
      <c r="A19" s="270"/>
      <c r="B19" s="254"/>
      <c r="C19" s="255"/>
      <c r="D19" s="255"/>
      <c r="E19" s="256"/>
      <c r="F19" s="257"/>
      <c r="G19" s="258"/>
      <c r="H19" s="259"/>
      <c r="I19" s="260"/>
      <c r="J19" s="261"/>
      <c r="K19" s="256"/>
      <c r="L19" s="257"/>
      <c r="M19" s="258"/>
      <c r="N19" s="259"/>
      <c r="O19" s="260"/>
      <c r="P19" s="261"/>
      <c r="Q19" s="256"/>
      <c r="R19" s="60"/>
    </row>
    <row r="20" spans="1:18" x14ac:dyDescent="0.25">
      <c r="A20" s="270"/>
      <c r="B20" s="254"/>
      <c r="C20" s="255"/>
      <c r="D20" s="255"/>
      <c r="E20" s="256"/>
      <c r="F20" s="257"/>
      <c r="G20" s="258"/>
      <c r="H20" s="259"/>
      <c r="I20" s="260"/>
      <c r="J20" s="261"/>
      <c r="K20" s="256"/>
      <c r="L20" s="257"/>
      <c r="M20" s="258"/>
      <c r="N20" s="259"/>
      <c r="O20" s="260"/>
      <c r="P20" s="261"/>
      <c r="Q20" s="256"/>
      <c r="R20" s="60"/>
    </row>
    <row r="21" spans="1:18" x14ac:dyDescent="0.25">
      <c r="A21" s="270"/>
      <c r="B21" s="254"/>
      <c r="C21" s="255"/>
      <c r="D21" s="255"/>
      <c r="E21" s="256"/>
      <c r="F21" s="257"/>
      <c r="G21" s="258"/>
      <c r="H21" s="259"/>
      <c r="I21" s="260"/>
      <c r="J21" s="261"/>
      <c r="K21" s="256"/>
      <c r="L21" s="257"/>
      <c r="M21" s="258"/>
      <c r="N21" s="259"/>
      <c r="O21" s="260"/>
      <c r="P21" s="261"/>
      <c r="Q21" s="256"/>
      <c r="R21" s="60"/>
    </row>
    <row r="22" spans="1:18" x14ac:dyDescent="0.25">
      <c r="A22" s="270"/>
      <c r="B22" s="254"/>
      <c r="C22" s="255"/>
      <c r="D22" s="255"/>
      <c r="E22" s="256"/>
      <c r="F22" s="257"/>
      <c r="G22" s="258"/>
      <c r="H22" s="259"/>
      <c r="I22" s="260"/>
      <c r="J22" s="261"/>
      <c r="K22" s="256"/>
      <c r="L22" s="257"/>
      <c r="M22" s="258"/>
      <c r="N22" s="259"/>
      <c r="O22" s="260"/>
      <c r="P22" s="261"/>
      <c r="Q22" s="256"/>
      <c r="R22" s="60"/>
    </row>
    <row r="23" spans="1:18" x14ac:dyDescent="0.25">
      <c r="A23" s="270"/>
      <c r="B23" s="254"/>
      <c r="C23" s="255"/>
      <c r="D23" s="255"/>
      <c r="E23" s="256"/>
      <c r="F23" s="257"/>
      <c r="G23" s="258"/>
      <c r="H23" s="259"/>
      <c r="I23" s="260"/>
      <c r="J23" s="261"/>
      <c r="K23" s="256"/>
      <c r="L23" s="257"/>
      <c r="M23" s="258"/>
      <c r="N23" s="259"/>
      <c r="O23" s="260"/>
      <c r="P23" s="261"/>
      <c r="Q23" s="256"/>
      <c r="R23" s="60"/>
    </row>
    <row r="24" spans="1:18" x14ac:dyDescent="0.25">
      <c r="A24" s="270"/>
      <c r="B24" s="254"/>
      <c r="C24" s="255"/>
      <c r="D24" s="255"/>
      <c r="E24" s="256"/>
      <c r="F24" s="257"/>
      <c r="G24" s="258"/>
      <c r="H24" s="259"/>
      <c r="I24" s="260"/>
      <c r="J24" s="261"/>
      <c r="K24" s="256"/>
      <c r="L24" s="257"/>
      <c r="M24" s="258"/>
      <c r="N24" s="259"/>
      <c r="O24" s="260"/>
      <c r="P24" s="261"/>
      <c r="Q24" s="256"/>
      <c r="R24" s="60"/>
    </row>
    <row r="25" spans="1:18" x14ac:dyDescent="0.25">
      <c r="A25" s="270"/>
      <c r="B25" s="254"/>
      <c r="C25" s="255"/>
      <c r="D25" s="255"/>
      <c r="E25" s="256"/>
      <c r="F25" s="257"/>
      <c r="G25" s="258"/>
      <c r="H25" s="259"/>
      <c r="I25" s="260"/>
      <c r="J25" s="261"/>
      <c r="K25" s="256"/>
      <c r="L25" s="257"/>
      <c r="M25" s="258"/>
      <c r="N25" s="259"/>
      <c r="O25" s="260"/>
      <c r="P25" s="261"/>
      <c r="Q25" s="256"/>
      <c r="R25" s="60"/>
    </row>
    <row r="26" spans="1:18" x14ac:dyDescent="0.25">
      <c r="A26" s="270"/>
      <c r="B26" s="254"/>
      <c r="C26" s="255"/>
      <c r="D26" s="255"/>
      <c r="E26" s="256"/>
      <c r="F26" s="257"/>
      <c r="G26" s="258"/>
      <c r="H26" s="259"/>
      <c r="I26" s="260"/>
      <c r="J26" s="261"/>
      <c r="K26" s="256"/>
      <c r="L26" s="257"/>
      <c r="M26" s="258"/>
      <c r="N26" s="259"/>
      <c r="O26" s="260"/>
      <c r="P26" s="261"/>
      <c r="Q26" s="256"/>
      <c r="R26" s="60"/>
    </row>
    <row r="27" spans="1:18" x14ac:dyDescent="0.25">
      <c r="A27" s="270"/>
      <c r="B27" s="254"/>
      <c r="C27" s="262"/>
      <c r="D27" s="262"/>
      <c r="E27" s="263"/>
      <c r="F27" s="264"/>
      <c r="G27" s="265"/>
      <c r="H27" s="266"/>
      <c r="I27" s="267"/>
      <c r="J27" s="268"/>
      <c r="K27" s="263"/>
      <c r="L27" s="264"/>
      <c r="M27" s="265"/>
      <c r="N27" s="266"/>
      <c r="O27" s="267"/>
      <c r="P27" s="261"/>
      <c r="Q27" s="256"/>
      <c r="R27" s="60"/>
    </row>
    <row r="28" spans="1:18" x14ac:dyDescent="0.25">
      <c r="A28" s="270"/>
      <c r="B28" s="254"/>
      <c r="C28" s="255"/>
      <c r="D28" s="255"/>
      <c r="E28" s="256"/>
      <c r="F28" s="257"/>
      <c r="G28" s="258"/>
      <c r="H28" s="259"/>
      <c r="I28" s="260"/>
      <c r="J28" s="261"/>
      <c r="K28" s="256"/>
      <c r="L28" s="257"/>
      <c r="M28" s="258"/>
      <c r="N28" s="259"/>
      <c r="O28" s="260"/>
      <c r="P28" s="261"/>
      <c r="Q28" s="256"/>
      <c r="R28" s="60"/>
    </row>
    <row r="29" spans="1:18" x14ac:dyDescent="0.25">
      <c r="A29" s="270"/>
      <c r="B29" s="254"/>
      <c r="C29" s="255"/>
      <c r="D29" s="255"/>
      <c r="E29" s="256"/>
      <c r="F29" s="257"/>
      <c r="G29" s="258"/>
      <c r="H29" s="259"/>
      <c r="I29" s="260"/>
      <c r="J29" s="261"/>
      <c r="K29" s="256"/>
      <c r="L29" s="257"/>
      <c r="M29" s="258"/>
      <c r="N29" s="259"/>
      <c r="O29" s="260"/>
      <c r="P29" s="261"/>
      <c r="Q29" s="256"/>
      <c r="R29" s="60"/>
    </row>
    <row r="30" spans="1:18" x14ac:dyDescent="0.25">
      <c r="A30" s="270"/>
      <c r="B30" s="254"/>
      <c r="C30" s="255"/>
      <c r="D30" s="255"/>
      <c r="E30" s="256"/>
      <c r="F30" s="257"/>
      <c r="G30" s="258"/>
      <c r="H30" s="259"/>
      <c r="I30" s="260"/>
      <c r="J30" s="261"/>
      <c r="K30" s="256"/>
      <c r="L30" s="257"/>
      <c r="M30" s="258"/>
      <c r="N30" s="259"/>
      <c r="O30" s="260"/>
      <c r="P30" s="261"/>
      <c r="Q30" s="256"/>
      <c r="R30" s="60"/>
    </row>
    <row r="31" spans="1:18" x14ac:dyDescent="0.25">
      <c r="A31" s="270"/>
      <c r="B31" s="254"/>
      <c r="C31" s="255"/>
      <c r="D31" s="255"/>
      <c r="E31" s="256"/>
      <c r="F31" s="257"/>
      <c r="G31" s="258"/>
      <c r="H31" s="259"/>
      <c r="I31" s="260"/>
      <c r="J31" s="261"/>
      <c r="K31" s="256"/>
      <c r="L31" s="257"/>
      <c r="M31" s="258"/>
      <c r="N31" s="291"/>
      <c r="O31" s="260"/>
      <c r="P31" s="288"/>
      <c r="Q31" s="284"/>
      <c r="R31" s="303"/>
    </row>
    <row r="32" spans="1:18" x14ac:dyDescent="0.25">
      <c r="A32" s="304"/>
      <c r="B32" s="254"/>
      <c r="C32" s="305"/>
      <c r="D32" s="305"/>
      <c r="E32" s="306"/>
      <c r="F32" s="257"/>
      <c r="G32" s="258"/>
      <c r="H32" s="259"/>
      <c r="I32" s="260"/>
      <c r="J32" s="261"/>
      <c r="K32" s="256"/>
      <c r="L32" s="257"/>
      <c r="M32" s="258"/>
      <c r="N32" s="291"/>
      <c r="O32" s="260"/>
      <c r="P32" s="288"/>
      <c r="Q32" s="284"/>
      <c r="R32" s="303"/>
    </row>
    <row r="33" spans="1:18" x14ac:dyDescent="0.25">
      <c r="A33" s="5"/>
      <c r="B33" s="6"/>
      <c r="C33" s="14"/>
      <c r="D33" s="14"/>
      <c r="E33" s="15"/>
      <c r="F33" s="16"/>
      <c r="G33" s="17"/>
      <c r="H33" s="18"/>
      <c r="I33" s="19"/>
      <c r="J33" s="20"/>
      <c r="K33" s="15"/>
      <c r="L33" s="16"/>
      <c r="M33" s="17"/>
      <c r="N33" s="18"/>
      <c r="O33" s="19"/>
      <c r="P33" s="13"/>
      <c r="Q33" s="8"/>
      <c r="R33" s="60"/>
    </row>
    <row r="34" spans="1:18" x14ac:dyDescent="0.25">
      <c r="A34" s="5"/>
      <c r="B34" s="6"/>
      <c r="C34" s="7"/>
      <c r="D34" s="7"/>
      <c r="E34" s="8"/>
      <c r="F34" s="9"/>
      <c r="G34" s="10"/>
      <c r="H34" s="11"/>
      <c r="I34" s="12"/>
      <c r="J34" s="13"/>
      <c r="K34" s="8"/>
      <c r="L34" s="9"/>
      <c r="M34" s="10"/>
      <c r="N34" s="11"/>
      <c r="O34" s="12"/>
      <c r="P34" s="13"/>
      <c r="Q34" s="8"/>
      <c r="R34" s="60"/>
    </row>
    <row r="35" spans="1:18" ht="15.75" thickBot="1" x14ac:dyDescent="0.3">
      <c r="A35" s="5"/>
      <c r="B35" s="6"/>
      <c r="C35" s="7"/>
      <c r="D35" s="7"/>
      <c r="E35" s="8"/>
      <c r="F35" s="9"/>
      <c r="G35" s="10"/>
      <c r="H35" s="11"/>
      <c r="I35" s="12"/>
      <c r="J35" s="13"/>
      <c r="K35" s="8"/>
      <c r="L35" s="9"/>
      <c r="M35" s="10"/>
      <c r="N35" s="11"/>
      <c r="O35" s="12"/>
      <c r="P35" s="13"/>
      <c r="Q35" s="8"/>
      <c r="R35" s="60"/>
    </row>
    <row r="36" spans="1:18" ht="15.75" thickBot="1" x14ac:dyDescent="0.3">
      <c r="A36" s="61" t="s">
        <v>19</v>
      </c>
      <c r="B36" s="62"/>
      <c r="C36" s="62"/>
      <c r="D36" s="62"/>
      <c r="E36" s="63"/>
      <c r="F36" s="64">
        <f>SUMIFS(F12:F35,$E12:$E35,"=1")</f>
        <v>0</v>
      </c>
      <c r="G36" s="65">
        <f>SUMIFS(G12:G35,$E12:$E35,"=1")</f>
        <v>0</v>
      </c>
      <c r="H36" s="66">
        <f>SUMIFS(H12:H35,$E12:$E35,"=1")</f>
        <v>0</v>
      </c>
      <c r="I36" s="67">
        <f>SUMIFS(I12:I35,$E12:$E35,"=1")</f>
        <v>0</v>
      </c>
      <c r="J36" s="68">
        <f>SUMIFS(J12:J35,$E12:$E35,"=1")+SUMIFS(J12:J35,$D12:$D35,"=DOB",$E12:$E35,"=2")</f>
        <v>0</v>
      </c>
      <c r="K36" s="63"/>
      <c r="L36" s="64">
        <f>SUMIFS(L12:L35,$E12:$E35,"=1")</f>
        <v>0</v>
      </c>
      <c r="M36" s="65">
        <f>SUMIFS(M12:M35,$E12:$E35,"=1")</f>
        <v>0</v>
      </c>
      <c r="N36" s="66">
        <f>SUMIFS(N12:N35,$E12:$E35,"=1")</f>
        <v>0</v>
      </c>
      <c r="O36" s="67">
        <f>SUMIFS(O12:O35,$E12:$E35,"=1")</f>
        <v>0</v>
      </c>
      <c r="P36" s="68">
        <f>SUMIFS(P12:P35,$E12:$E35,"=1")+SUMIFS(P12:P35,$D12:$D35,"=DOB",$E12:$E35,"=2")</f>
        <v>0</v>
      </c>
      <c r="Q36" s="63"/>
      <c r="R36" s="294"/>
    </row>
    <row r="37" spans="1:18" ht="15.75" thickBot="1" x14ac:dyDescent="0.3">
      <c r="A37" s="69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155"/>
    </row>
    <row r="38" spans="1:18" ht="15.75" thickBot="1" x14ac:dyDescent="0.3">
      <c r="A38" s="454" t="s">
        <v>38</v>
      </c>
      <c r="B38" s="455"/>
      <c r="C38" s="70"/>
      <c r="D38" s="70"/>
      <c r="E38" s="70"/>
      <c r="F38" s="71"/>
      <c r="G38" s="72"/>
      <c r="H38" s="73"/>
      <c r="I38" s="74"/>
      <c r="J38" s="75"/>
      <c r="K38" s="70"/>
      <c r="L38" s="71"/>
      <c r="M38" s="72"/>
      <c r="N38" s="73"/>
      <c r="O38" s="74"/>
      <c r="P38" s="75"/>
      <c r="Q38" s="70"/>
      <c r="R38" s="76"/>
    </row>
    <row r="39" spans="1:18" ht="15" customHeight="1" x14ac:dyDescent="0.25">
      <c r="A39" s="5"/>
      <c r="B39" s="6"/>
      <c r="C39" s="7"/>
      <c r="D39" s="7"/>
      <c r="E39" s="8"/>
      <c r="F39" s="9"/>
      <c r="G39" s="120"/>
      <c r="H39" s="121"/>
      <c r="I39" s="122"/>
      <c r="J39" s="13"/>
      <c r="K39" s="8"/>
      <c r="L39" s="9"/>
      <c r="M39" s="120"/>
      <c r="N39" s="121"/>
      <c r="O39" s="122"/>
      <c r="P39" s="13"/>
      <c r="Q39" s="8"/>
      <c r="R39" s="340"/>
    </row>
    <row r="40" spans="1:18" ht="15" customHeight="1" x14ac:dyDescent="0.25">
      <c r="A40" s="5"/>
      <c r="B40" s="6"/>
      <c r="C40" s="7"/>
      <c r="D40" s="7"/>
      <c r="E40" s="8"/>
      <c r="F40" s="9"/>
      <c r="G40" s="120"/>
      <c r="H40" s="121"/>
      <c r="I40" s="122"/>
      <c r="J40" s="13"/>
      <c r="K40" s="8"/>
      <c r="L40" s="9"/>
      <c r="M40" s="120"/>
      <c r="N40" s="121"/>
      <c r="O40" s="122"/>
      <c r="P40" s="13"/>
      <c r="Q40" s="8"/>
      <c r="R40" s="60"/>
    </row>
    <row r="41" spans="1:18" ht="15" customHeight="1" x14ac:dyDescent="0.25">
      <c r="A41" s="5"/>
      <c r="B41" s="6"/>
      <c r="C41" s="7"/>
      <c r="D41" s="7"/>
      <c r="E41" s="8"/>
      <c r="F41" s="9"/>
      <c r="G41" s="120"/>
      <c r="H41" s="121"/>
      <c r="I41" s="122"/>
      <c r="J41" s="13"/>
      <c r="K41" s="8"/>
      <c r="L41" s="9"/>
      <c r="M41" s="120"/>
      <c r="N41" s="121"/>
      <c r="O41" s="122"/>
      <c r="P41" s="13"/>
      <c r="Q41" s="8"/>
      <c r="R41" s="60"/>
    </row>
    <row r="42" spans="1:18" ht="15" customHeight="1" x14ac:dyDescent="0.25">
      <c r="A42" s="5"/>
      <c r="B42" s="6"/>
      <c r="C42" s="14"/>
      <c r="D42" s="14"/>
      <c r="E42" s="8"/>
      <c r="F42" s="16"/>
      <c r="G42" s="156"/>
      <c r="H42" s="157"/>
      <c r="I42" s="158"/>
      <c r="J42" s="20"/>
      <c r="K42" s="15"/>
      <c r="L42" s="16"/>
      <c r="M42" s="156"/>
      <c r="N42" s="157"/>
      <c r="O42" s="158"/>
      <c r="P42" s="13"/>
      <c r="Q42" s="8"/>
      <c r="R42" s="60"/>
    </row>
    <row r="43" spans="1:18" ht="15" customHeight="1" x14ac:dyDescent="0.25">
      <c r="A43" s="343"/>
      <c r="B43" s="344"/>
      <c r="C43" s="345"/>
      <c r="D43" s="345"/>
      <c r="E43" s="346"/>
      <c r="F43" s="347"/>
      <c r="G43" s="348"/>
      <c r="H43" s="349"/>
      <c r="I43" s="350"/>
      <c r="J43" s="344"/>
      <c r="K43" s="346"/>
      <c r="L43" s="347"/>
      <c r="M43" s="348"/>
      <c r="N43" s="349"/>
      <c r="O43" s="350"/>
      <c r="P43" s="344"/>
      <c r="Q43" s="346"/>
      <c r="R43" s="351"/>
    </row>
    <row r="44" spans="1:18" ht="15" customHeight="1" x14ac:dyDescent="0.25">
      <c r="A44" s="159"/>
      <c r="B44" s="80"/>
      <c r="C44" s="81"/>
      <c r="D44" s="81"/>
      <c r="E44" s="82"/>
      <c r="F44" s="104"/>
      <c r="G44" s="105"/>
      <c r="H44" s="106"/>
      <c r="I44" s="107"/>
      <c r="J44" s="160"/>
      <c r="K44" s="82"/>
      <c r="L44" s="104"/>
      <c r="M44" s="105"/>
      <c r="N44" s="106"/>
      <c r="O44" s="107"/>
      <c r="P44" s="160"/>
      <c r="Q44" s="82"/>
      <c r="R44" s="82"/>
    </row>
    <row r="45" spans="1:18" ht="15" customHeight="1" x14ac:dyDescent="0.25">
      <c r="A45" s="159"/>
      <c r="B45" s="80"/>
      <c r="C45" s="81"/>
      <c r="D45" s="81"/>
      <c r="E45" s="82"/>
      <c r="F45" s="104"/>
      <c r="G45" s="105"/>
      <c r="H45" s="106"/>
      <c r="I45" s="107"/>
      <c r="J45" s="160"/>
      <c r="K45" s="82"/>
      <c r="L45" s="104"/>
      <c r="M45" s="105"/>
      <c r="N45" s="106"/>
      <c r="O45" s="107"/>
      <c r="P45" s="160"/>
      <c r="Q45" s="82"/>
      <c r="R45" s="82"/>
    </row>
    <row r="46" spans="1:18" ht="15" customHeight="1" x14ac:dyDescent="0.25">
      <c r="A46" s="159"/>
      <c r="B46" s="80"/>
      <c r="C46" s="81"/>
      <c r="D46" s="81"/>
      <c r="E46" s="82"/>
      <c r="F46" s="104"/>
      <c r="G46" s="105"/>
      <c r="H46" s="106"/>
      <c r="I46" s="107"/>
      <c r="J46" s="160"/>
      <c r="K46" s="82"/>
      <c r="L46" s="104"/>
      <c r="M46" s="105"/>
      <c r="N46" s="106"/>
      <c r="O46" s="107"/>
      <c r="P46" s="160"/>
      <c r="Q46" s="82"/>
      <c r="R46" s="82"/>
    </row>
    <row r="47" spans="1:18" ht="15" customHeight="1" x14ac:dyDescent="0.25">
      <c r="A47" s="159"/>
      <c r="B47" s="80"/>
      <c r="C47" s="81"/>
      <c r="D47" s="81"/>
      <c r="E47" s="82"/>
      <c r="F47" s="104"/>
      <c r="G47" s="105"/>
      <c r="H47" s="106"/>
      <c r="I47" s="107"/>
      <c r="J47" s="160"/>
      <c r="K47" s="82"/>
      <c r="L47" s="104"/>
      <c r="M47" s="105"/>
      <c r="N47" s="106"/>
      <c r="O47" s="107"/>
      <c r="P47" s="160"/>
      <c r="Q47" s="82"/>
      <c r="R47" s="82"/>
    </row>
    <row r="48" spans="1:18" ht="15" customHeight="1" thickBot="1" x14ac:dyDescent="0.3">
      <c r="A48" s="161"/>
      <c r="B48" s="162"/>
      <c r="C48" s="163"/>
      <c r="D48" s="163"/>
      <c r="E48" s="164"/>
      <c r="F48" s="165"/>
      <c r="G48" s="166"/>
      <c r="H48" s="167"/>
      <c r="I48" s="168"/>
      <c r="J48" s="169"/>
      <c r="K48" s="164"/>
      <c r="L48" s="165"/>
      <c r="M48" s="166"/>
      <c r="N48" s="167"/>
      <c r="O48" s="168"/>
      <c r="P48" s="169"/>
      <c r="Q48" s="164"/>
      <c r="R48" s="164"/>
    </row>
    <row r="49" spans="1:19" ht="14.25" customHeight="1" thickBot="1" x14ac:dyDescent="0.3">
      <c r="A49" s="87" t="s">
        <v>19</v>
      </c>
      <c r="B49" s="88"/>
      <c r="C49" s="88"/>
      <c r="D49" s="88"/>
      <c r="E49" s="89"/>
      <c r="F49" s="90">
        <f>SUMIFS(F39:F48,$D39:$D48,"=DF")</f>
        <v>0</v>
      </c>
      <c r="G49" s="91">
        <f>SUMIFS(G39:G48,$D39:$D48,"=DF")</f>
        <v>0</v>
      </c>
      <c r="H49" s="92">
        <f>SUMIFS(H39:H48,$D39:$D48,"=DF")</f>
        <v>0</v>
      </c>
      <c r="I49" s="93">
        <f>SUMIFS(I39:I48,$D39:$D48,"=DF")</f>
        <v>0</v>
      </c>
      <c r="J49" s="94">
        <f>SUMIFS(J39:J48,$D39:$D48,"=DF")</f>
        <v>0</v>
      </c>
      <c r="K49" s="95"/>
      <c r="L49" s="90">
        <f>SUMIFS(L39:L48,$D39:$D48,"=DF")</f>
        <v>0</v>
      </c>
      <c r="M49" s="91">
        <f>SUMIFS(M39:M48,$D39:$D48,"=DF")</f>
        <v>0</v>
      </c>
      <c r="N49" s="92">
        <f>SUMIFS(N39:N48,$D39:$D48,"=DF")</f>
        <v>0</v>
      </c>
      <c r="O49" s="93">
        <f>SUMIFS(O39:O48,$D39:$D48,"=DF")</f>
        <v>0</v>
      </c>
      <c r="P49" s="94">
        <f>SUMIFS(P39:P48,$D39:$D48,"=DF")</f>
        <v>0</v>
      </c>
      <c r="Q49" s="96"/>
      <c r="R49" s="96"/>
    </row>
    <row r="50" spans="1:19" ht="15" customHeight="1" x14ac:dyDescent="0.25">
      <c r="A50" s="240"/>
      <c r="B50" s="241"/>
      <c r="C50" s="241"/>
      <c r="D50" s="241"/>
      <c r="E50" s="241"/>
      <c r="F50" s="242"/>
      <c r="G50" s="243"/>
      <c r="H50" s="244"/>
      <c r="I50" s="245"/>
      <c r="J50" s="246"/>
      <c r="K50" s="241"/>
      <c r="L50" s="242"/>
      <c r="M50" s="243"/>
      <c r="N50" s="244"/>
      <c r="O50" s="245"/>
      <c r="P50" s="246"/>
      <c r="Q50" s="241"/>
    </row>
    <row r="51" spans="1:19" ht="15" customHeight="1" x14ac:dyDescent="0.25">
      <c r="A51" s="110"/>
      <c r="B51" s="29"/>
      <c r="C51" s="29"/>
      <c r="D51" s="29"/>
      <c r="E51" s="29"/>
      <c r="J51" s="236"/>
      <c r="K51" s="29"/>
      <c r="P51" s="236"/>
      <c r="Q51" s="29"/>
      <c r="R51" s="29"/>
    </row>
    <row r="52" spans="1:19" ht="15" customHeight="1" x14ac:dyDescent="0.25">
      <c r="A52" s="456"/>
      <c r="B52" s="460"/>
      <c r="C52" s="460"/>
      <c r="D52" s="460"/>
      <c r="E52" s="460"/>
      <c r="F52" s="460"/>
      <c r="G52" s="460"/>
      <c r="H52" s="460"/>
      <c r="I52" s="460"/>
      <c r="J52" s="460"/>
      <c r="K52" s="460"/>
      <c r="L52" s="460"/>
      <c r="M52" s="460"/>
      <c r="N52" s="460"/>
      <c r="O52" s="460"/>
      <c r="P52" s="460"/>
      <c r="Q52" s="460"/>
    </row>
    <row r="53" spans="1:19" ht="15" customHeight="1" x14ac:dyDescent="0.25"/>
    <row r="54" spans="1:19" ht="15" customHeight="1" x14ac:dyDescent="0.25"/>
    <row r="55" spans="1:19" ht="15" customHeight="1" x14ac:dyDescent="0.25"/>
    <row r="56" spans="1:19" ht="15" customHeight="1" x14ac:dyDescent="0.25"/>
    <row r="57" spans="1:19" ht="15" customHeight="1" x14ac:dyDescent="0.25"/>
    <row r="58" spans="1:19" ht="15" customHeight="1" x14ac:dyDescent="0.25"/>
    <row r="59" spans="1:19" ht="15" customHeight="1" x14ac:dyDescent="0.25"/>
    <row r="60" spans="1:19" ht="15" customHeight="1" x14ac:dyDescent="0.25"/>
    <row r="61" spans="1:19" ht="15" customHeight="1" x14ac:dyDescent="0.25"/>
    <row r="62" spans="1:19" ht="15" customHeight="1" x14ac:dyDescent="0.25"/>
    <row r="63" spans="1:19" s="78" customFormat="1" ht="15" customHeight="1" x14ac:dyDescent="0.25">
      <c r="A63" s="3"/>
      <c r="B63" s="23"/>
      <c r="C63" s="23"/>
      <c r="D63" s="23"/>
      <c r="E63" s="23"/>
      <c r="F63" s="24"/>
      <c r="G63" s="25"/>
      <c r="H63" s="26"/>
      <c r="I63" s="27"/>
      <c r="J63" s="28"/>
      <c r="K63" s="23"/>
      <c r="L63" s="24"/>
      <c r="M63" s="25"/>
      <c r="N63" s="26"/>
      <c r="O63" s="27"/>
      <c r="P63" s="28"/>
      <c r="Q63" s="23"/>
      <c r="R63" s="297"/>
      <c r="S63" s="77"/>
    </row>
    <row r="64" spans="1:19" ht="15" customHeight="1" x14ac:dyDescent="0.25"/>
    <row r="65" spans="6:18" ht="15" customHeight="1" x14ac:dyDescent="0.25"/>
    <row r="66" spans="6:18" ht="15.75" thickBot="1" x14ac:dyDescent="0.3">
      <c r="F66" s="140"/>
      <c r="G66" s="141"/>
      <c r="H66" s="142"/>
      <c r="I66" s="143"/>
      <c r="J66" s="144"/>
      <c r="K66" s="145"/>
      <c r="L66" s="140"/>
      <c r="M66" s="141"/>
      <c r="N66" s="142"/>
      <c r="O66" s="143"/>
    </row>
    <row r="67" spans="6:18" ht="15.75" thickBot="1" x14ac:dyDescent="0.3">
      <c r="F67" s="436">
        <f>SUM(F36:I36)</f>
        <v>0</v>
      </c>
      <c r="G67" s="437"/>
      <c r="H67" s="437"/>
      <c r="I67" s="438"/>
      <c r="J67" s="144"/>
      <c r="K67" s="145"/>
      <c r="L67" s="436">
        <f>SUM(L36:O36)</f>
        <v>0</v>
      </c>
      <c r="M67" s="437"/>
      <c r="N67" s="437"/>
      <c r="O67" s="438"/>
      <c r="R67" s="302"/>
    </row>
    <row r="68" spans="6:18" x14ac:dyDescent="0.25">
      <c r="F68" s="140"/>
      <c r="G68" s="141"/>
      <c r="H68" s="142"/>
      <c r="I68" s="143"/>
      <c r="J68" s="435"/>
      <c r="K68" s="435"/>
      <c r="L68" s="140"/>
      <c r="M68" s="141"/>
      <c r="N68" s="142"/>
      <c r="O68" s="143"/>
    </row>
    <row r="69" spans="6:18" x14ac:dyDescent="0.25">
      <c r="F69" s="140"/>
      <c r="G69" s="141"/>
      <c r="H69" s="142"/>
      <c r="I69" s="143"/>
      <c r="J69" s="144"/>
      <c r="K69" s="145"/>
      <c r="L69" s="140"/>
      <c r="M69" s="141"/>
      <c r="N69" s="142"/>
      <c r="O69" s="143"/>
    </row>
  </sheetData>
  <mergeCells count="9">
    <mergeCell ref="A38:B38"/>
    <mergeCell ref="J68:K68"/>
    <mergeCell ref="F67:I67"/>
    <mergeCell ref="L67:O67"/>
    <mergeCell ref="L1:P1"/>
    <mergeCell ref="L2:P2"/>
    <mergeCell ref="G7:K7"/>
    <mergeCell ref="E9:M9"/>
    <mergeCell ref="A52:Q52"/>
  </mergeCells>
  <phoneticPr fontId="3" type="noConversion"/>
  <conditionalFormatting sqref="J50:J51">
    <cfRule type="cellIs" dxfId="1" priority="2" operator="greaterThan">
      <formula>30</formula>
    </cfRule>
  </conditionalFormatting>
  <conditionalFormatting sqref="P50:P51">
    <cfRule type="cellIs" dxfId="0" priority="1" operator="greaterThan">
      <formula>30</formula>
    </cfRule>
  </conditionalFormatting>
  <pageMargins left="0.36" right="0.24" top="0.36" bottom="0.56999999999999995" header="0.23" footer="0.15"/>
  <pageSetup paperSize="9" scale="74" orientation="portrait" horizontalDpi="300" verticalDpi="300" r:id="rId1"/>
  <headerFooter alignWithMargins="0">
    <oddFooter xml:space="preserve">&amp;LRECTOR,
Prof.univ.dr. Cezar Ionuț SPÎNU&amp;CDECAN,
Prof.univ.dr. Marian DRAGOMIR&amp;RDIRECTOR DEPARTAMENT,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107"/>
  <sheetViews>
    <sheetView zoomScaleNormal="100" zoomScaleSheetLayoutView="50" workbookViewId="0">
      <selection activeCell="H17" sqref="H17"/>
    </sheetView>
  </sheetViews>
  <sheetFormatPr defaultColWidth="9.140625" defaultRowHeight="15" x14ac:dyDescent="0.25"/>
  <cols>
    <col min="1" max="1" width="22" style="170" customWidth="1"/>
    <col min="2" max="2" width="46.85546875" style="313" customWidth="1"/>
    <col min="3" max="3" width="10.7109375" style="320" bestFit="1" customWidth="1"/>
    <col min="4" max="4" width="9.7109375" style="1" bestFit="1" customWidth="1"/>
    <col min="5" max="6" width="9.85546875" style="1" customWidth="1"/>
    <col min="7" max="8" width="14.28515625" style="1" bestFit="1" customWidth="1"/>
    <col min="9" max="9" width="12.85546875" style="170" customWidth="1"/>
    <col min="10" max="10" width="9.140625" style="293"/>
    <col min="11" max="11" width="9.140625" style="170"/>
    <col min="12" max="12" width="9.140625" style="293"/>
    <col min="13" max="16384" width="9.140625" style="170"/>
  </cols>
  <sheetData>
    <row r="1" spans="1:12" ht="27" thickBot="1" x14ac:dyDescent="0.45">
      <c r="B1" s="368" t="s">
        <v>15</v>
      </c>
    </row>
    <row r="2" spans="1:12" ht="45.75" thickBot="1" x14ac:dyDescent="0.3">
      <c r="A2" s="171" t="s">
        <v>36</v>
      </c>
      <c r="B2" s="271">
        <f>IF(KTS_I!F7&lt;&gt;0,KTS_I!F7*SUMIFS(KTS_I!I12:I48,KTS_I!D12:D48,"=DOB",KTS_I!E12:E48,"=2"),14*SUMIFS(KTS_I!I12:I48,KTS_I!D12:D48,"=DOB",KTS_I!E12:E48,"=2"))+IF(KTS_I!L7&lt;&gt;0,KTS_I!L7*SUMIFS(KTS_I!O12:O48,KTS_I!D12:D48,"=DOB",KTS_I!E12:E48,"=2"),14*SUMIFS(KTS_I!O12:O48,KTS_I!D12:D48,"=DOB",KTS_I!E12:E48,"=2"))+IF(KTS_II!F7&lt;&gt;0,KTS_II!F7*SUMIFS(KTS_II!I12:I48,KTS_II!D12:D48,"=DOB",KTS_II!E12:E48,"=2"),14*SUMIFS(KTS_II!I12:I48,KTS_II!D12:D48,"=DOB",KTS_II!E12:E48,"=2"))+IF(KTS_II!L7&lt;&gt;0,KTS_II!L7*SUMIFS(KTS_II!O12:O48,KTS_II!D12:D48,"=DOB",KTS_II!E12:E48,"=2"),14*SUMIFS(KTS_II!O12:O48,KTS_II!D12:D48,"=DOB",KTS_II!E12:E48,"=2"))+IF(KTC_III!F7&lt;&gt;0,KTC_III!F7*SUMIFS(KTC_III!I12:I48,KTC_III!D12:D48,"=DOB",KTC_III!E12:E48,"=2"),14*SUMIFS(KTC_III!I12:I48,KTC_III!D12:D48,"=DOB",KTC_III!E12:E48,"=2"))+IF(KTC_III!L7&lt;&gt;0,KTC_III!L7*SUMIFS(KTC_III!O12:O48,KTC_III!D12:D48,"=DOB",KTC_III!E12:E48,"=2"),14*SUMIFS(KTC_III!O12:O48,KTC_III!D12:D48,"=DOB",KTC_III!E12:E48,"=2"))+IF(XXX_IV!F7&lt;&gt;0,XXX_IV!F7*SUMIFS(XXX_IV!I12:I48,XXX_IV!D12:D48,"=DOB",XXX_IV!E12:E48,"=2"),14*SUMIFS(XXX_IV!I12:I48,XXX_IV!D12:D48,"=DOB",XXX_IV!E12:E48,"=2"))+IF(XXX_IV!L7&lt;&gt;0,XXX_IV!L7*SUMIFS(XXX_IV!O12:O48,XXX_IV!D12:D48,"=DOB",XXX_IV!E12:E48,"=2"),14*SUMIFS(XXX_IV!O12:O48,XXX_IV!D12:D48,"=DOB",XXX_IV!E12:E48,"=2"))</f>
        <v>84</v>
      </c>
      <c r="C2" s="358" t="s">
        <v>35</v>
      </c>
      <c r="D2" s="272"/>
      <c r="F2" s="172" t="s">
        <v>23</v>
      </c>
      <c r="G2" s="273" t="str">
        <f>IF((G6="DA")*(G7="DA")*(G8="DA")*(G9="DA")*(G16="DA")*(G17="DA")*(G18="DA"),"DA","")</f>
        <v>DA</v>
      </c>
      <c r="H2" s="274" t="str">
        <f>IF((G6="DA")*(G7="DA")*(G8="DA")*(G9="DA")*(G16="DA")*(G17="DA")*(G18="DA"),"","NU")</f>
        <v/>
      </c>
    </row>
    <row r="3" spans="1:12" ht="15.75" thickBot="1" x14ac:dyDescent="0.3">
      <c r="A3" s="173" t="s">
        <v>56</v>
      </c>
      <c r="D3" s="174"/>
      <c r="E3" s="174"/>
      <c r="F3" s="174"/>
      <c r="G3" s="170"/>
      <c r="H3" s="170"/>
    </row>
    <row r="4" spans="1:12" ht="15.75" thickBot="1" x14ac:dyDescent="0.3">
      <c r="C4" s="175">
        <f>SUM(KTS_I!F67,KTS_I!L67,KTS_II!F67,KTS_II!L67,KTC_III!F67,KTC_III!L67,XXX_IV!F67,XXX_IV!L67)/IF(XXX_IV!L67=0, IF(XXX_IV!F67=0,IF(KTC_III!L67=0,IF(KTC_III!F67=0,4,5),6),7),8)</f>
        <v>24.166666666666668</v>
      </c>
      <c r="D4" s="176" t="str">
        <f>IF(C4&lt;=26,"OK","&gt;")</f>
        <v>OK</v>
      </c>
      <c r="E4" s="174"/>
      <c r="F4" s="174"/>
      <c r="G4" s="174"/>
      <c r="H4" s="174"/>
    </row>
    <row r="5" spans="1:12" s="179" customFormat="1" ht="15.75" thickBot="1" x14ac:dyDescent="0.3">
      <c r="A5" s="177" t="s">
        <v>18</v>
      </c>
      <c r="B5" s="314" t="s">
        <v>17</v>
      </c>
      <c r="C5" s="321" t="s">
        <v>20</v>
      </c>
      <c r="D5" s="177" t="s">
        <v>16</v>
      </c>
      <c r="E5" s="461" t="s">
        <v>22</v>
      </c>
      <c r="F5" s="462"/>
      <c r="G5" s="463" t="s">
        <v>21</v>
      </c>
      <c r="H5" s="464"/>
      <c r="I5" s="178"/>
      <c r="J5" s="326"/>
      <c r="L5" s="307"/>
    </row>
    <row r="6" spans="1:12" ht="95.25" customHeight="1" x14ac:dyDescent="0.25">
      <c r="A6" s="180" t="s">
        <v>45</v>
      </c>
      <c r="B6" s="315" t="str">
        <f>B41&amp;B59&amp;B77&amp;B95</f>
        <v xml:space="preserve">D06KTS101, D06KTS102, D06KTS103, D06KTS104, D06KTS105, D06KTS108, D06KTS109, D06KTS110, D06KTS111, D06KTS112, D06KTS113, D06KTS114, D06KTS116, D06KTS206, D14MP1CL103, D14MP1CL208, </v>
      </c>
      <c r="C6" s="322">
        <f>C41+C59+C77+C95</f>
        <v>714</v>
      </c>
      <c r="D6" s="181">
        <f>C6/(SUM($C$16:$C$17)-$B$2+MIN($B$2,$D$2))*100</f>
        <v>33.774834437086092</v>
      </c>
      <c r="E6" s="279">
        <v>30</v>
      </c>
      <c r="F6" s="280">
        <v>35</v>
      </c>
      <c r="G6" s="275" t="str">
        <f>IF((D6&gt;=E6-1)*(D6&lt;=F6+1),"DA","")</f>
        <v>DA</v>
      </c>
      <c r="H6" s="276" t="str">
        <f>IF((D6&gt;=E6-1)*(D6&lt;=F6+1),"","NU")</f>
        <v/>
      </c>
      <c r="K6" s="184"/>
      <c r="L6" s="308"/>
    </row>
    <row r="7" spans="1:12" ht="47.25" customHeight="1" x14ac:dyDescent="0.25">
      <c r="A7" s="185" t="s">
        <v>47</v>
      </c>
      <c r="B7" s="316" t="str">
        <f>B42&amp;B60&amp;B78&amp;B96</f>
        <v xml:space="preserve">D06KTS106, D06KTS201, D06KTS202, D06KTS203, D06KTS211, D06KTS212, D06KTS214, D06KTS308, D06KTC317, </v>
      </c>
      <c r="C7" s="323">
        <f>C42+C60+C78+C96</f>
        <v>420</v>
      </c>
      <c r="D7" s="186">
        <f>C7/(SUM($C$16:$C$17)-$B$2+MIN($B$2,$D$2))*100</f>
        <v>19.867549668874172</v>
      </c>
      <c r="E7" s="281">
        <v>20</v>
      </c>
      <c r="F7" s="282">
        <v>25</v>
      </c>
      <c r="G7" s="277" t="str">
        <f>IF((D7&gt;=E7-1)*(D7&lt;=F7+1),"DA","")</f>
        <v>DA</v>
      </c>
      <c r="H7" s="278" t="str">
        <f>IF((D7&gt;=E7-1)*(D7&lt;=F7+1),"","NU")</f>
        <v/>
      </c>
      <c r="I7" s="189"/>
      <c r="K7" s="184"/>
      <c r="L7" s="308"/>
    </row>
    <row r="8" spans="1:12" ht="28.5" customHeight="1" x14ac:dyDescent="0.25">
      <c r="A8" s="185" t="s">
        <v>49</v>
      </c>
      <c r="B8" s="316" t="str">
        <f t="shared" ref="B8:B9" si="0">B43&amp;B61&amp;B79&amp;B97</f>
        <v xml:space="preserve">D06KTS115, D06KTS204, D06KTS207, D06KTS213, D06KTS16, D06KTS208, D06KTS217, D06KTS219, D14MP1CL204, D06KTS301, D06KTS302, D06KTS303, D06KTS304, D06KTS305, D06KTS307, D06KTS309, D06KTS310, D06KTS311, D06KTS316, D14MP1CL107, D14MP1CL109, D14MP1CL209, </v>
      </c>
      <c r="C8" s="323">
        <f>C43+C61+C79+C97</f>
        <v>672</v>
      </c>
      <c r="D8" s="186">
        <f>C8/(SUM($C$16:$C$17)-$B$2+MIN($B$2,$D$2))*100</f>
        <v>31.788079470198678</v>
      </c>
      <c r="E8" s="281">
        <v>30</v>
      </c>
      <c r="F8" s="282">
        <v>35</v>
      </c>
      <c r="G8" s="277" t="str">
        <f t="shared" ref="G8:G9" si="1">IF((D8&gt;=E8-1)*(D8&lt;=F8+1),"DA","")</f>
        <v>DA</v>
      </c>
      <c r="H8" s="278" t="str">
        <f t="shared" ref="H8:H9" si="2">IF((D8&gt;=E8-1)*(D8&lt;=F8+1),"","NU")</f>
        <v/>
      </c>
      <c r="I8" s="190"/>
      <c r="K8" s="191"/>
      <c r="L8" s="309"/>
    </row>
    <row r="9" spans="1:12" ht="33.75" customHeight="1" x14ac:dyDescent="0.25">
      <c r="A9" s="357" t="s">
        <v>50</v>
      </c>
      <c r="B9" s="336" t="str">
        <f t="shared" si="0"/>
        <v xml:space="preserve">D06KTS107, D14MP1L101, D14MP1L202, D06KTS205, D06KTS210, D06KTS306, D06KTS313, D06KTS315, </v>
      </c>
      <c r="C9" s="330">
        <f>C44+C62+C80+C98</f>
        <v>224</v>
      </c>
      <c r="D9" s="362">
        <f>C9/(SUM($C$16:$C$17)-$B$2+MIN($B$2,$D$2))*100</f>
        <v>10.596026490066226</v>
      </c>
      <c r="E9" s="352">
        <v>5</v>
      </c>
      <c r="F9" s="353">
        <v>10</v>
      </c>
      <c r="G9" s="363" t="str">
        <f t="shared" si="1"/>
        <v>DA</v>
      </c>
      <c r="H9" s="364" t="str">
        <f t="shared" si="2"/>
        <v/>
      </c>
      <c r="K9" s="191"/>
      <c r="L9" s="308"/>
    </row>
    <row r="10" spans="1:12" ht="30.75" customHeight="1" thickBot="1" x14ac:dyDescent="0.3">
      <c r="A10" s="329" t="s">
        <v>58</v>
      </c>
      <c r="B10" s="317" t="str">
        <f>B45&amp;B63&amp;B81&amp;B99</f>
        <v xml:space="preserve">D06KTS215, D06KTS312, </v>
      </c>
      <c r="C10" s="324">
        <f>C45+C63+C81+C99</f>
        <v>84</v>
      </c>
      <c r="D10" s="365">
        <f>C10/(SUM($C$16:$C$17)-$B$2+MIN($B$2,$D$2))*100</f>
        <v>3.9735099337748347</v>
      </c>
      <c r="E10" s="354">
        <v>3</v>
      </c>
      <c r="F10" s="355">
        <v>5</v>
      </c>
      <c r="G10" s="366" t="str">
        <f t="shared" ref="G10" si="3">IF((D10&gt;=E10-1)*(D10&lt;=F10+1),"DA","")</f>
        <v>DA</v>
      </c>
      <c r="H10" s="367" t="str">
        <f t="shared" ref="H10" si="4">IF((D10&gt;=E10-1)*(D10&lt;=F10+1),"","NU")</f>
        <v/>
      </c>
      <c r="K10" s="191"/>
      <c r="L10" s="308"/>
    </row>
    <row r="11" spans="1:12" ht="15.75" thickBot="1" x14ac:dyDescent="0.3">
      <c r="A11" s="196"/>
      <c r="B11" s="318" t="s">
        <v>31</v>
      </c>
      <c r="C11" s="197">
        <f>SUM(C6:C10)</f>
        <v>2114</v>
      </c>
      <c r="D11" s="361">
        <f>SUM(D6:D10)</f>
        <v>100</v>
      </c>
      <c r="E11" s="198">
        <v>2016</v>
      </c>
      <c r="F11" s="199">
        <v>2352</v>
      </c>
      <c r="G11" s="200" t="str">
        <f>IF((C11&gt;=E11-2)*(C11&lt;=F11+2),"DA","")</f>
        <v>DA</v>
      </c>
      <c r="H11" s="201" t="str">
        <f>IF((C11&gt;=E11-1)*(C11&lt;=F11+1),"","NU")</f>
        <v/>
      </c>
      <c r="K11" s="202"/>
      <c r="L11" s="310"/>
    </row>
    <row r="12" spans="1:12" ht="15.75" thickBot="1" x14ac:dyDescent="0.3">
      <c r="A12" s="192"/>
      <c r="B12" s="318" t="s">
        <v>40</v>
      </c>
      <c r="C12" s="295">
        <f>C11+C18</f>
        <v>2478</v>
      </c>
      <c r="K12" s="202"/>
      <c r="L12" s="310"/>
    </row>
    <row r="14" spans="1:12" ht="15.75" thickBot="1" x14ac:dyDescent="0.3">
      <c r="A14" s="173" t="s">
        <v>57</v>
      </c>
      <c r="D14" s="174"/>
      <c r="E14" s="174"/>
      <c r="F14" s="174"/>
      <c r="G14" s="174"/>
      <c r="H14" s="174"/>
    </row>
    <row r="15" spans="1:12" s="179" customFormat="1" ht="15.75" thickBot="1" x14ac:dyDescent="0.3">
      <c r="A15" s="177" t="s">
        <v>18</v>
      </c>
      <c r="B15" s="314" t="s">
        <v>17</v>
      </c>
      <c r="C15" s="321" t="s">
        <v>20</v>
      </c>
      <c r="D15" s="177" t="s">
        <v>16</v>
      </c>
      <c r="E15" s="461" t="s">
        <v>22</v>
      </c>
      <c r="F15" s="462"/>
      <c r="G15" s="463" t="s">
        <v>21</v>
      </c>
      <c r="H15" s="464"/>
      <c r="I15" s="178"/>
      <c r="J15" s="326"/>
      <c r="L15" s="311"/>
    </row>
    <row r="16" spans="1:12" ht="171" customHeight="1" x14ac:dyDescent="0.25">
      <c r="A16" s="180" t="s">
        <v>59</v>
      </c>
      <c r="B16" s="315" t="str">
        <f>B49&amp;B67&amp;B85&amp;B103</f>
        <v xml:space="preserve">D06KTS101, D06KTS102, D06KTS103, D06KTS104, D06KTS105, D06KTS106, D06KTS107, D06KTS108, D06KTS109, D06KTS110, D06KTS111, D06KTS112, D06KTS113, D06KTS114, D06KTS115, D06KTS116, D06KTS201, D06KTS202, D06KTS203, D06KTS204, D06KTS205, D06KTS206, D06KTS207, D06KTS211, D06KTS212, D06KTS213, D06KTS214, D06KTS215, D06KTS16, D06KTS301, D06KTS302, D06KTS303, D06KTS304, D06KTS305, D06KTS306, D06KTS307, D06KTS308, D06KTS309, D06KTS310, D06KTS311, D06KTS312, D06KTS316, D06KTC317, </v>
      </c>
      <c r="C16" s="322">
        <f>C49+C67+C85+C103</f>
        <v>1890</v>
      </c>
      <c r="D16" s="181">
        <f>C16/(SUM($C$16:$C$17)-$B$2+MIN($B$2,$D$2))*100</f>
        <v>89.403973509933778</v>
      </c>
      <c r="E16" s="279">
        <v>85</v>
      </c>
      <c r="F16" s="280">
        <v>90</v>
      </c>
      <c r="G16" s="275" t="str">
        <f t="shared" ref="G16:G18" si="5">IF((D16&gt;=E16-1)*(D16&lt;=F16+1),"DA","")</f>
        <v>DA</v>
      </c>
      <c r="H16" s="276" t="str">
        <f t="shared" ref="H16:H18" si="6">IF((D16&gt;=E16-1)*(D16&lt;=F16+1),"","NU")</f>
        <v/>
      </c>
      <c r="I16" s="190"/>
    </row>
    <row r="17" spans="1:13" ht="33" customHeight="1" x14ac:dyDescent="0.25">
      <c r="A17" s="185" t="s">
        <v>53</v>
      </c>
      <c r="B17" s="316" t="str">
        <f>B50&amp;B68&amp;B86&amp;B104</f>
        <v xml:space="preserve">D06KTS208, D06KTS210, D06KTS217, D06KTS219, D06KTS313, D06KTS315, </v>
      </c>
      <c r="C17" s="325">
        <f>C50+C68+C86+C104</f>
        <v>224</v>
      </c>
      <c r="D17" s="203">
        <f>C17/(SUM($C$16:$C$17)-$B$2+MIN($B$2,$D$2))*100</f>
        <v>10.596026490066226</v>
      </c>
      <c r="E17" s="281">
        <v>10</v>
      </c>
      <c r="F17" s="282">
        <v>15</v>
      </c>
      <c r="G17" s="277" t="str">
        <f t="shared" si="5"/>
        <v>DA</v>
      </c>
      <c r="H17" s="278" t="str">
        <f t="shared" si="6"/>
        <v/>
      </c>
    </row>
    <row r="18" spans="1:13" ht="45.75" thickBot="1" x14ac:dyDescent="0.3">
      <c r="A18" s="193" t="s">
        <v>55</v>
      </c>
      <c r="B18" s="316" t="str">
        <f t="shared" ref="B18" si="7">B51&amp;B69&amp;B87&amp;B105</f>
        <v xml:space="preserve">D14MP1L101, D14MP1L202, D14MP1CL103, D14MP1CL204, D14MP1CL107, D14MP1CL109, D14MP1CL208, D14MP1CL209, </v>
      </c>
      <c r="C18" s="325">
        <f>C51+C69+C87+C105</f>
        <v>364</v>
      </c>
      <c r="D18" s="205">
        <f>C18/(SUM($C$16:$C$17)-$B$2+MIN($B$2,$D$2))*100</f>
        <v>17.218543046357617</v>
      </c>
      <c r="E18" s="281">
        <v>0</v>
      </c>
      <c r="F18" s="282">
        <v>100</v>
      </c>
      <c r="G18" s="277" t="str">
        <f t="shared" si="5"/>
        <v>DA</v>
      </c>
      <c r="H18" s="278" t="str">
        <f t="shared" si="6"/>
        <v/>
      </c>
    </row>
    <row r="19" spans="1:13" ht="15.75" thickBot="1" x14ac:dyDescent="0.3">
      <c r="A19" s="206"/>
      <c r="B19" s="319" t="s">
        <v>31</v>
      </c>
      <c r="C19" s="207">
        <f>SUM(C16:C17)</f>
        <v>2114</v>
      </c>
      <c r="D19" s="208">
        <f>D16+D17</f>
        <v>100</v>
      </c>
      <c r="E19" s="209"/>
      <c r="F19" s="210"/>
      <c r="G19" s="211"/>
      <c r="H19" s="212"/>
      <c r="M19" s="312"/>
    </row>
    <row r="20" spans="1:13" ht="15.75" thickBot="1" x14ac:dyDescent="0.3">
      <c r="B20" s="318" t="s">
        <v>40</v>
      </c>
      <c r="C20" s="295">
        <f>SUM(C16:C18)</f>
        <v>2478</v>
      </c>
      <c r="D20" s="170"/>
      <c r="E20" s="170"/>
      <c r="F20" s="170"/>
      <c r="G20" s="170"/>
      <c r="H20" s="170"/>
      <c r="M20" s="312"/>
    </row>
    <row r="21" spans="1:13" x14ac:dyDescent="0.25">
      <c r="D21" s="170"/>
      <c r="E21" s="170"/>
      <c r="F21" s="170"/>
      <c r="G21" s="170"/>
      <c r="H21" s="170"/>
    </row>
    <row r="22" spans="1:13" x14ac:dyDescent="0.25">
      <c r="D22" s="170"/>
      <c r="E22" s="170"/>
      <c r="F22" s="170"/>
      <c r="G22" s="170"/>
      <c r="H22" s="170"/>
    </row>
    <row r="23" spans="1:13" x14ac:dyDescent="0.25">
      <c r="D23" s="170"/>
      <c r="E23" s="170"/>
      <c r="F23" s="170"/>
      <c r="G23" s="170"/>
      <c r="H23" s="170"/>
    </row>
    <row r="24" spans="1:13" x14ac:dyDescent="0.25">
      <c r="D24" s="170"/>
      <c r="E24" s="170"/>
      <c r="F24" s="170"/>
      <c r="G24" s="170"/>
      <c r="H24" s="170"/>
    </row>
    <row r="25" spans="1:13" x14ac:dyDescent="0.25">
      <c r="D25" s="170"/>
      <c r="E25" s="170"/>
      <c r="F25" s="170"/>
      <c r="G25" s="170"/>
      <c r="H25" s="170"/>
    </row>
    <row r="26" spans="1:13" x14ac:dyDescent="0.25">
      <c r="D26" s="170"/>
      <c r="E26" s="170"/>
      <c r="F26" s="170"/>
      <c r="G26" s="170"/>
      <c r="H26" s="170"/>
    </row>
    <row r="27" spans="1:13" x14ac:dyDescent="0.25">
      <c r="D27" s="170"/>
      <c r="E27" s="170"/>
      <c r="F27" s="170"/>
      <c r="G27" s="170"/>
      <c r="H27" s="170"/>
    </row>
    <row r="28" spans="1:13" x14ac:dyDescent="0.25">
      <c r="D28" s="170"/>
      <c r="E28" s="170"/>
      <c r="F28" s="170"/>
      <c r="G28" s="170"/>
      <c r="H28" s="170"/>
    </row>
    <row r="29" spans="1:13" x14ac:dyDescent="0.25">
      <c r="D29" s="170"/>
      <c r="E29" s="170"/>
      <c r="F29" s="170"/>
      <c r="G29" s="170"/>
      <c r="H29" s="170"/>
    </row>
    <row r="30" spans="1:13" x14ac:dyDescent="0.25">
      <c r="D30" s="170"/>
      <c r="E30" s="170"/>
      <c r="F30" s="170"/>
      <c r="G30" s="170"/>
      <c r="H30" s="170"/>
    </row>
    <row r="31" spans="1:13" x14ac:dyDescent="0.25">
      <c r="D31" s="170"/>
      <c r="E31" s="170"/>
      <c r="F31" s="170"/>
      <c r="G31" s="170"/>
      <c r="H31" s="170"/>
    </row>
    <row r="32" spans="1:13" x14ac:dyDescent="0.25">
      <c r="D32" s="170"/>
      <c r="E32" s="170"/>
      <c r="F32" s="170"/>
      <c r="G32" s="170"/>
      <c r="H32" s="170"/>
    </row>
    <row r="33" spans="1:12" x14ac:dyDescent="0.25">
      <c r="D33" s="170"/>
      <c r="E33" s="170"/>
      <c r="F33" s="170"/>
      <c r="G33" s="170"/>
      <c r="H33" s="170"/>
    </row>
    <row r="34" spans="1:12" x14ac:dyDescent="0.25">
      <c r="D34" s="170"/>
      <c r="E34" s="170"/>
      <c r="F34" s="170"/>
      <c r="G34" s="170"/>
      <c r="H34" s="170"/>
    </row>
    <row r="35" spans="1:12" x14ac:dyDescent="0.25">
      <c r="D35" s="170"/>
      <c r="E35" s="170"/>
      <c r="F35" s="170"/>
      <c r="G35" s="170"/>
      <c r="H35" s="170"/>
    </row>
    <row r="36" spans="1:12" ht="18.75" x14ac:dyDescent="0.3">
      <c r="B36" s="356" t="s">
        <v>24</v>
      </c>
    </row>
    <row r="37" spans="1:12" ht="30" x14ac:dyDescent="0.25">
      <c r="D37" s="170"/>
      <c r="E37" s="170"/>
      <c r="F37" s="213" t="s">
        <v>23</v>
      </c>
      <c r="G37" s="214"/>
      <c r="H37" s="215"/>
    </row>
    <row r="38" spans="1:12" x14ac:dyDescent="0.25">
      <c r="A38" s="173" t="s">
        <v>56</v>
      </c>
      <c r="D38" s="174"/>
      <c r="E38" s="174"/>
      <c r="F38" s="174"/>
      <c r="G38" s="170"/>
      <c r="H38" s="170"/>
    </row>
    <row r="39" spans="1:12" ht="15.75" thickBot="1" x14ac:dyDescent="0.3">
      <c r="D39" s="174"/>
      <c r="E39" s="174"/>
      <c r="F39" s="174"/>
      <c r="G39" s="174"/>
      <c r="H39" s="174"/>
    </row>
    <row r="40" spans="1:12" s="179" customFormat="1" ht="15.75" thickBot="1" x14ac:dyDescent="0.3">
      <c r="A40" s="177" t="s">
        <v>18</v>
      </c>
      <c r="B40" s="314" t="s">
        <v>17</v>
      </c>
      <c r="C40" s="321" t="s">
        <v>20</v>
      </c>
      <c r="D40" s="177" t="s">
        <v>16</v>
      </c>
      <c r="E40" s="461" t="s">
        <v>22</v>
      </c>
      <c r="F40" s="462"/>
      <c r="G40" s="463" t="s">
        <v>21</v>
      </c>
      <c r="H40" s="464"/>
      <c r="I40" s="178"/>
      <c r="J40" s="326"/>
      <c r="L40" s="311"/>
    </row>
    <row r="41" spans="1:12" ht="60" x14ac:dyDescent="0.25">
      <c r="A41" s="180" t="s">
        <v>45</v>
      </c>
      <c r="B41" s="315" t="str">
        <f>IF((KTS_I!C12="DF")*(KTS_I!E12&lt;&gt;0),KTS_I!B12&amp;", ","")&amp;IF((KTS_I!C13="DF")*(KTS_I!E13&lt;&gt;0),KTS_I!B13&amp;", ","")&amp;IF((KTS_I!C14="DF")*(KTS_I!E14&lt;&gt;0),KTS_I!B14&amp;", ","")&amp;IF((KTS_I!C15="DF")*(KTS_I!E15&lt;&gt;0),KTS_I!B15&amp;", ","")&amp;IF((KTS_I!C16="DF")*(KTS_I!E16&lt;&gt;0),KTS_I!B16&amp;", ","")&amp;IF((KTS_I!C17="DF")*(KTS_I!E17&lt;&gt;0),KTS_I!B17&amp;", ","")&amp;IF((KTS_I!C18="DF")*(KTS_I!E18&lt;&gt;0),KTS_I!B18&amp;", ","")&amp;IF((KTS_I!C19="DF")*(KTS_I!E19&lt;&gt;0),KTS_I!B19&amp;", ","")&amp;IF((KTS_I!C20="DF")*(KTS_I!E20&lt;&gt;0),KTS_I!B20&amp;", ","")&amp;IF((KTS_I!C21="DF")*(KTS_I!E21&lt;&gt;0),KTS_I!B21&amp;", ","")&amp;IF((KTS_I!C22="DF")*(KTS_I!E22&lt;&gt;0),KTS_I!B22&amp;", ","")&amp;IF((KTS_I!C23="DF")*(KTS_I!E23&lt;&gt;0),KTS_I!B23&amp;", ","")&amp;IF((KTS_I!C24="DF")*(KTS_I!E24&lt;&gt;0),KTS_I!B24&amp;", ","")&amp;IF((KTS_I!C25="DF")*(KTS_I!E25&lt;&gt;0),KTS_I!B25&amp;", ","")&amp;IF((KTS_I!C26="DF")*(KTS_I!E26&lt;&gt;0),KTS_I!B26&amp;", ","")&amp;IF((KTS_I!C27="DF")*(KTS_I!E27&lt;&gt;0),KTS_I!B27&amp;", ","")&amp;IF((KTS_I!C28="DF")*(KTS_I!E28&lt;&gt;0),KTS_I!B28&amp;", ","")&amp;IF((KTS_I!C29="DF")*(KTS_I!E29&lt;&gt;0),KTS_I!B29&amp;", ","")&amp;IF((KTS_I!C30="DF")*(KTS_I!E30&lt;&gt;0),KTS_I!B30&amp;", ","")&amp;IF((KTS_I!C31="DF")*(KTS_I!E31&lt;&gt;0),KTS_I!B31&amp;", ","")&amp;IF((KTS_I!C32="DF")*(KTS_I!E32&lt;&gt;0),KTS_I!B32&amp;", ","")&amp;IF((KTS_I!C33="DF")*(KTS_I!E33&lt;&gt;0),KTS_I!B33&amp;", ","")&amp;IF((KTS_I!C34="DF")*(KTS_I!E34&lt;&gt;0),KTS_I!B34&amp;", ","")&amp;IF((KTS_I!C35="DF")*(KTS_I!E35&lt;&gt;0),KTS_I!B35&amp;", ","")&amp;IF((KTS_I!C36="DF")*(KTS_I!E36&lt;&gt;0),KTS_I!B36&amp;", ","")&amp;IF((KTS_I!C37="DF")*(KTS_I!E37&lt;&gt;0),KTS_I!B37&amp;", ","")&amp;IF((KTS_I!C38="DF")*(KTS_I!E38&lt;&gt;0),KTS_I!B38&amp;", ","")&amp;IF((KTS_I!C39="DF")*(KTS_I!E39&lt;&gt;0),KTS_I!B39&amp;", ","")&amp;IF((KTS_I!C40="DF")*(KTS_I!E40&lt;&gt;0),KTS_I!B40&amp;", ","")&amp;IF((KTS_I!C41="DF")*(KTS_I!E41&lt;&gt;0),KTS_I!B41&amp;", ","")&amp;IF((KTS_I!C42="DF")*(KTS_I!E42&lt;&gt;0),KTS_I!B42&amp;", ","")&amp;IF((KTS_I!C43="DF")*(KTS_I!E43&lt;&gt;0),KTS_I!B47&amp;", ","")&amp;IF((KTS_I!C44="DF")*(KTS_I!E44&lt;&gt;0),KTS_I!B44&amp;", ","")&amp;IF((KTS_I!C45="DF")*(KTS_I!E45&lt;&gt;0),KTS_I!B45&amp;", ","")&amp;IF((KTS_I!C46="DF")*(KTS_I!E46&lt;&gt;0),KTS_I!B46&amp;", ","")&amp;IF((KTS_I!C47="DF")*(KTS_I!E47&lt;&gt;0),KTS_I!B47&amp;", ","")&amp;IF((KTS_I!C48="DF")*(KTS_I!E48&lt;&gt;0),KTS_I!B48&amp;", ","")</f>
        <v xml:space="preserve">D06KTS101, D06KTS102, D06KTS103, D06KTS104, D06KTS105, D06KTS108, D06KTS109, D06KTS110, D06KTS111, D06KTS112, D06KTS113, D06KTS114, D06KTS116, </v>
      </c>
      <c r="C41" s="322">
        <f>IF(KTS_I!F7&lt;&gt;0,KTS_I!F7*(SUMIFS(KTS_I!F12:F48,KTS_I!C12:C48,"=DF",KTS_I!E12:E48,"&lt;&gt;0",KTS_I!D12:D48,"&lt;&gt;DF")+SUMIFS(KTS_I!G12:G48,KTS_I!C12:C48,"=DF",KTS_I!E12:E48,"&lt;&gt;0",KTS_I!D12:D48,"&lt;&gt;DF")+SUMIFS(KTS_I!H12:H48,KTS_I!C12:C48,"=DF",KTS_I!E12:E48,"&lt;&gt;0",KTS_I!D12:D48,"&lt;&gt;DF")+SUMIFS(KTS_I!I12:I48,KTS_I!C12:C48,"=DF",KTS_I!E12:E48,"&lt;&gt;0",KTS_I!D12:D48,"&lt;&gt;DF")),14*(SUMIFS(KTS_I!F12:F48,KTS_I!C12:C48,"=DF",KTS_I!E12:E48,"&lt;&gt;0",KTS_I!D12:D48,"&lt;&gt;DF")+SUMIFS(KTS_I!G12:G48,KTS_I!C12:C48,"=DF",KTS_I!E12:E48,"&lt;&gt;0",KTS_I!D12:D48,"&lt;&gt;DF")+SUMIFS(KTS_I!H12:H48,KTS_I!C12:C48,"=DF",KTS_I!E12:E48,"&lt;&gt;0",KTS_I!D12:D48,"&lt;&gt;DF")+SUMIFS(KTS_I!I12:I48,KTS_I!C12:C48,"=DF",KTS_I!E12:E48,"&lt;&gt;0",KTS_I!D12:D48,"&lt;&gt;DF")))+IF(KTS_I!L7&lt;&gt;0,KTS_I!L7*(SUMIFS(KTS_I!L12:L48,KTS_I!C12:C48,"=DF",KTS_I!E12:E48,"&lt;&gt;0",KTS_I!D12:D48,"&lt;&gt;DF")+SUMIFS(KTS_I!M12:M48,KTS_I!C12:C48,"=DF",KTS_I!E12:E48,"&lt;&gt;0",KTS_I!D12:D48,"&lt;&gt;DF")+SUMIFS(KTS_I!N12:N48,KTS_I!C12:C48,"=DF",KTS_I!E12:E48,"&lt;&gt;0",KTS_I!D12:D48,"&lt;&gt;DF")+SUMIFS(KTS_I!O12:O48,KTS_I!C12:C48,"=DF",KTS_I!E12:E48,"&lt;&gt;0",KTS_I!D12:D48,"&lt;&gt;DF")),14*(SUMIFS(KTS_I!L12:L48,KTS_I!C12:C48,"=DF",KTS_I!E12:E48,"&lt;&gt;0",KTS_I!D12:D48,"&lt;&gt;DF")+SUMIFS(KTS_I!M12:M48,KTS_I!C12:C48,"=DF",KTS_I!E12:E48,"&lt;&gt;0",KTS_I!D12:D48,"&lt;&gt;DF")+SUMIFS(KTS_I!N12:N48,KTS_I!C12:C48,"=DF",KTS_I!E12:E48,"&lt;&gt;0",KTS_I!D12:D48,"&lt;&gt;DF")+SUMIFS(KTS_I!O12:O48,KTS_I!C12:C48,"=DF",KTS_I!E12:E48,"&lt;&gt;0",KTS_I!D12:D48,"&lt;&gt;DF")))</f>
        <v>658</v>
      </c>
      <c r="D41" s="216"/>
      <c r="E41" s="217"/>
      <c r="F41" s="218"/>
      <c r="G41" s="182"/>
      <c r="H41" s="183"/>
      <c r="I41" s="219"/>
      <c r="K41" s="191"/>
      <c r="L41" s="308"/>
    </row>
    <row r="42" spans="1:12" x14ac:dyDescent="0.25">
      <c r="A42" s="185" t="s">
        <v>47</v>
      </c>
      <c r="B42" s="316" t="str">
        <f>IF((KTS_I!C12="DD")*(KTS_I!E12&lt;&gt;0),KTS_I!B12&amp;", ","")&amp;IF((KTS_I!C13="DD")*(KTS_I!E13&lt;&gt;0),KTS_I!B13&amp;", ","")&amp;IF((KTS_I!C14="DD")*(KTS_I!E14&lt;&gt;0),KTS_I!B14&amp;", ","")&amp;IF((KTS_I!C15="DD")*(KTS_I!E15&lt;&gt;0),KTS_I!B15&amp;", ","")&amp;IF((KTS_I!C16="DD")*(KTS_I!E16&lt;&gt;0),KTS_I!B16&amp;", ","")&amp;IF((KTS_I!C17="DD")*(KTS_I!E17&lt;&gt;0),KTS_I!B17&amp;", ","")&amp;IF((KTS_I!C18="DD")*(KTS_I!E18&lt;&gt;0),KTS_I!B18&amp;", ","")&amp;IF((KTS_I!C19="DD")*(KTS_I!E19&lt;&gt;0),KTS_I!B19&amp;", ","")&amp;IF((KTS_I!C20="DD")*(KTS_I!E20&lt;&gt;0),KTS_I!B20&amp;", ","")&amp;IF((KTS_I!C21="DD")*(KTS_I!E21&lt;&gt;0),KTS_I!B21&amp;", ","")&amp;IF((KTS_I!C22="DD")*(KTS_I!E22&lt;&gt;0),KTS_I!B22&amp;", ","")&amp;IF((KTS_I!C23="DD")*(KTS_I!E23&lt;&gt;0),KTS_I!B23&amp;", ","")&amp;IF((KTS_I!C24="DD")*(KTS_I!E24&lt;&gt;0),KTS_I!B24&amp;", ","")&amp;IF((KTS_I!C25="DD")*(KTS_I!E25&lt;&gt;0),KTS_I!B25&amp;", ","")&amp;IF((KTS_I!C26="DD")*(KTS_I!E26&lt;&gt;0),KTS_I!B26&amp;", ","")&amp;IF((KTS_I!C27="DD")*(KTS_I!E27&lt;&gt;0),KTS_I!B27&amp;", ","")&amp;IF((KTS_I!C28="DD")*(KTS_I!E28&lt;&gt;0),KTS_I!B28&amp;", ","")&amp;IF((KTS_I!C29="DD")*(KTS_I!E29&lt;&gt;0),KTS_I!B29&amp;", ","")&amp;IF((KTS_I!C30="DD")*(KTS_I!E30&lt;&gt;0),KTS_I!B30&amp;", ","")&amp;IF((KTS_I!C31="DD")*(KTS_I!E31&lt;&gt;0),KTS_I!B31&amp;", ","")&amp;IF((KTS_I!C32="DD")*(KTS_I!E32&lt;&gt;0),KTS_I!B32&amp;", ","")&amp;IF((KTS_I!C33="DD")*(KTS_I!E33&lt;&gt;0),KTS_I!B33&amp;", ","")&amp;IF((KTS_I!C34="DD")*(KTS_I!E34&lt;&gt;0),KTS_I!B34&amp;", ","")&amp;IF((KTS_I!C35="DD")*(KTS_I!E35&lt;&gt;0),KTS_I!B35&amp;", ","")&amp;IF((KTS_I!C36="DD")*(KTS_I!E36&lt;&gt;0),KTS_I!B36&amp;", ","")&amp;IF((KTS_I!C37="DD")*(KTS_I!E37&lt;&gt;0),KTS_I!B37&amp;", ","")&amp;IF((KTS_I!C38="DD")*(KTS_I!E38&lt;&gt;0),KTS_I!B38&amp;", ","")&amp;IF((KTS_I!C39="DD")*(KTS_I!E39&lt;&gt;0),KTS_I!B39&amp;", ","")&amp;IF((KTS_I!C40="DD")*(KTS_I!E40&lt;&gt;0),KTS_I!B40&amp;", ","")&amp;IF((KTS_I!C41="DD")*(KTS_I!E41&lt;&gt;0),KTS_I!B41&amp;", ","")&amp;IF((KTS_I!C42="DD")*(KTS_I!E42&lt;&gt;0),KTS_I!B42&amp;", ","")&amp;IF((KTS_I!C43="DD")*(KTS_I!E43&lt;&gt;0),KTS_I!B47&amp;", ","")&amp;IF((KTS_I!C44="DD")*(KTS_I!E44&lt;&gt;0),KTS_I!B44&amp;", ","")&amp;IF((KTS_I!C45="DD")*(KTS_I!E45&lt;&gt;0),KTS_I!B45&amp;", ","")&amp;IF((KTS_I!C46="DD")*(KTS_I!E46&lt;&gt;0),KTS_I!B46&amp;", ","")&amp;IF((KTS_I!C47="DD")*(KTS_I!E47&lt;&gt;0),KTS_I!B47&amp;", ","")&amp;IF((KTS_I!C48="DD")*(KTS_I!E48&lt;&gt;0),KTS_I!B48&amp;", ","")</f>
        <v xml:space="preserve">D06KTS106, </v>
      </c>
      <c r="C42" s="323">
        <f>IF(KTS_I!F7&lt;&gt;0,KTS_I!F7*(SUMIFS(KTS_I!F12:F48,KTS_I!C12:C48,"=DD",KTS_I!E12:E48,"&lt;&gt;0",KTS_I!D12:D48,"&lt;&gt;DF")+SUMIFS(KTS_I!G12:G48,KTS_I!C12:C48,"=DD",KTS_I!E12:E48,"&lt;&gt;0",KTS_I!D12:D48,"&lt;&gt;DF")+SUMIFS(KTS_I!H12:H48,KTS_I!C12:C48,"=DD",KTS_I!E12:E48,"&lt;&gt;0",KTS_I!D12:D48,"&lt;&gt;DF")+SUMIFS(KTS_I!I12:I48,KTS_I!C12:C48,"=DD",KTS_I!E12:E48,"&lt;&gt;0",KTS_I!D12:D48,"&lt;&gt;DF")),14*(SUMIFS(KTS_I!F12:F48,KTS_I!C12:C48,"=DD",KTS_I!E12:E48,"&lt;&gt;0",KTS_I!D12:D48,"&lt;&gt;DF")+SUMIFS(KTS_I!G12:G48,KTS_I!C12:C48,"=DD",KTS_I!E12:E48,"&lt;&gt;0",KTS_I!D12:D48,"&lt;&gt;DF")+SUMIFS(KTS_I!H12:H48,KTS_I!C12:C48,"=DD",KTS_I!E12:E48,"&lt;&gt;0",KTS_I!D12:D48,"&lt;&gt;DF")+SUMIFS(KTS_I!I12:I48,KTS_I!C12:C48,"=DD",KTS_I!E12:E48,"&lt;&gt;0",KTS_I!D12:D48,"&lt;&gt;DF")))+IF(KTS_I!L7&lt;&gt;0,KTS_I!L7*(SUMIFS(KTS_I!L12:L48,KTS_I!C12:C48,"=DD",KTS_I!E12:E48,"&lt;&gt;0",KTS_I!D12:D48,"&lt;&gt;DF")+SUMIFS(KTS_I!M12:M48,KTS_I!C12:C48,"=DD",KTS_I!E12:E48,"&lt;&gt;0",KTS_I!D12:D48,"&lt;&gt;DF")+SUMIFS(KTS_I!N12:N48,KTS_I!C12:C48,"=DD",KTS_I!E12:E48,"&lt;&gt;0",KTS_I!D12:D48,"&lt;&gt;DF")+SUMIFS(KTS_I!O12:O48,KTS_I!C12:C48,"=DD",KTS_I!E12:E48,"&lt;&gt;0",KTS_I!D12:D48,"&lt;&gt;DF")),14*(SUMIFS(KTS_I!L12:L48,KTS_I!C12:C48,"=DD",KTS_I!E12:E48,"&lt;&gt;0",KTS_I!D12:D48,"&lt;&gt;DF")+SUMIFS(KTS_I!M12:M48,KTS_I!C12:C48,"=DD",KTS_I!E12:E48,"&lt;&gt;0",KTS_I!D12:D48,"&lt;&gt;DF")+SUMIFS(KTS_I!N12:N48,KTS_I!C12:C48,"=DD",KTS_I!E12:E48,"&lt;&gt;0",KTS_I!D12:D48,"&lt;&gt;DF")+SUMIFS(KTS_I!O12:O48,KTS_I!C12:C48,"=DD",KTS_I!E12:E48,"&lt;&gt;0",KTS_I!D12:D48,"&lt;&gt;DF")))</f>
        <v>42</v>
      </c>
      <c r="D42" s="220"/>
      <c r="E42" s="221"/>
      <c r="F42" s="222"/>
      <c r="G42" s="187"/>
      <c r="H42" s="188"/>
      <c r="I42" s="219"/>
      <c r="K42" s="191"/>
      <c r="L42" s="308"/>
    </row>
    <row r="43" spans="1:12" x14ac:dyDescent="0.25">
      <c r="A43" s="185" t="s">
        <v>49</v>
      </c>
      <c r="B43" s="316" t="str">
        <f>IF((KTS_I!C12="DS")*(KTS_I!E12&lt;&gt;0),KTS_I!B12&amp;", ","")&amp;IF((KTS_I!C13="DS")*(KTS_I!E13&lt;&gt;0),KTS_I!B13&amp;", ","")&amp;IF((KTS_I!C14="DS")*(KTS_I!E14&lt;&gt;0),KTS_I!B14&amp;", ","")&amp;IF((KTS_I!C15="DS")*(KTS_I!E15&lt;&gt;0),KTS_I!B15&amp;", ","")&amp;IF((KTS_I!C16="DS")*(KTS_I!E16&lt;&gt;0),KTS_I!B16&amp;", ","")&amp;IF((KTS_I!C17="DS")*(KTS_I!E17&lt;&gt;0),KTS_I!B17&amp;", ","")&amp;IF((KTS_I!C18="DS")*(KTS_I!E18&lt;&gt;0),KTS_I!B18&amp;", ","")&amp;IF((KTS_I!C19="DS")*(KTS_I!E19&lt;&gt;0),KTS_I!B19&amp;", ","")&amp;IF((KTS_I!C20="DS")*(KTS_I!E20&lt;&gt;0),KTS_I!B20&amp;", ","")&amp;IF((KTS_I!C21="DS")*(KTS_I!E21&lt;&gt;0),KTS_I!B21&amp;", ","")&amp;IF((KTS_I!C22="DS")*(KTS_I!E22&lt;&gt;0),KTS_I!B22&amp;", ","")&amp;IF((KTS_I!C23="DS")*(KTS_I!E23&lt;&gt;0),KTS_I!B23&amp;", ","")&amp;IF((KTS_I!C24="DS")*(KTS_I!E24&lt;&gt;0),KTS_I!B24&amp;", ","")&amp;IF((KTS_I!C25="DS")*(KTS_I!E25&lt;&gt;0),KTS_I!B25&amp;", ","")&amp;IF((KTS_I!C26="DS")*(KTS_I!E26&lt;&gt;0),KTS_I!B26&amp;", ","")&amp;IF((KTS_I!C27="DS")*(KTS_I!E27&lt;&gt;0),KTS_I!B27&amp;", ","")&amp;IF((KTS_I!C28="DS")*(KTS_I!E28&lt;&gt;0),KTS_I!B28&amp;", ","")&amp;IF((KTS_I!C29="DS")*(KTS_I!E29&lt;&gt;0),KTS_I!B29&amp;", ","")&amp;IF((KTS_I!C30="DS")*(KTS_I!E30&lt;&gt;0),KTS_I!B30&amp;", ","")&amp;IF((KTS_I!C31="DS")*(KTS_I!E31&lt;&gt;0),KTS_I!B31&amp;", ","")&amp;IF((KTS_I!C32="DS")*(KTS_I!E32&lt;&gt;0),KTS_I!B32&amp;", ","")&amp;IF((KTS_I!C33="DS")*(KTS_I!E33&lt;&gt;0),KTS_I!B33&amp;", ","")&amp;IF((KTS_I!C34="DS")*(KTS_I!E34&lt;&gt;0),KTS_I!B34&amp;", ","")&amp;IF((KTS_I!C35="DS")*(KTS_I!E35&lt;&gt;0),KTS_I!B35&amp;", ","")&amp;IF((KTS_I!C36="DS")*(KTS_I!E36&lt;&gt;0),KTS_I!B36&amp;", ","")&amp;IF((KTS_I!C37="DS")*(KTS_I!E37&lt;&gt;0),KTS_I!B37&amp;", ","")&amp;IF((KTS_I!C38="DS")*(KTS_I!E38&lt;&gt;0),KTS_I!B38&amp;", ","")&amp;IF((KTS_I!C39="DS")*(KTS_I!E39&lt;&gt;0),KTS_I!B39&amp;", ","")&amp;IF((KTS_I!C40="DS")*(KTS_I!E40&lt;&gt;0),KTS_I!B40&amp;", ","")&amp;IF((KTS_I!C41="DS")*(KTS_I!E41&lt;&gt;0),KTS_I!B41&amp;", ","")&amp;IF((KTS_I!C42="DS")*(KTS_I!E42&lt;&gt;0),KTS_I!B42&amp;", ","")&amp;IF((KTS_I!C43="DS")*(KTS_I!E43&lt;&gt;0),KTS_I!B47&amp;", ","")&amp;IF((KTS_I!C44="DS")*(KTS_I!E44&lt;&gt;0),KTS_I!B44&amp;", ","")&amp;IF((KTS_I!C45="DS")*(KTS_I!E45&lt;&gt;0),KTS_I!B45&amp;", ","")&amp;IF((KTS_I!C46="DS")*(KTS_I!E46&lt;&gt;0),KTS_I!B46&amp;", ","")&amp;IF((KTS_I!C47="DS")*(KTS_I!E47&lt;&gt;0),KTS_I!B47&amp;", ","")&amp;IF((KTS_I!C48="DS")*(KTS_I!E48&lt;&gt;0),KTS_I!B48&amp;", ","")</f>
        <v xml:space="preserve">D06KTS115, </v>
      </c>
      <c r="C43" s="323">
        <f>IF(KTS_I!F7&lt;&gt;0,KTS_I!F7*(SUMIFS(KTS_I!F12:F48,KTS_I!C12:C48,"=DS",KTS_I!E12:E48,"&lt;&gt;0",KTS_I!D12:D48,"&lt;&gt;DF")+SUMIFS(KTS_I!G12:G48,KTS_I!C12:C48,"=DS",KTS_I!E12:E48,"&lt;&gt;0",KTS_I!D12:D48,"&lt;&gt;DF")+SUMIFS(KTS_I!H12:H48,KTS_I!C12:C48,"=DS",KTS_I!E12:E48,"&lt;&gt;0",KTS_I!D12:D48,"&lt;&gt;DF")+SUMIFS(KTS_I!I12:I48,KTS_I!C12:C48,"=DS",KTS_I!E12:E48,"&lt;&gt;0",KTS_I!D12:D48,"&lt;&gt;DF")),14*(SUMIFS(KTS_I!F12:F48,KTS_I!C12:C48,"=DS",KTS_I!E12:E48,"&lt;&gt;0",KTS_I!D12:D48,"&lt;&gt;DF")+SUMIFS(KTS_I!G12:G48,KTS_I!C12:C48,"=DS",KTS_I!E12:E48,"&lt;&gt;0",KTS_I!D12:D48,"&lt;&gt;DF")+SUMIFS(KTS_I!H12:H48,KTS_I!C12:C48,"=DS",KTS_I!E12:E48,"&lt;&gt;0",KTS_I!D12:D48,"&lt;&gt;DF")+SUMIFS(KTS_I!I12:I48,KTS_I!C12:C48,"=DS",KTS_I!E12:E48,"&lt;&gt;0",KTS_I!D12:D48,"&lt;&gt;DF")))+IF(KTS_I!L7&lt;&gt;0,KTS_I!L7*(SUMIFS(KTS_I!L12:L48,KTS_I!C12:C48,"=DS",KTS_I!E12:E48,"&lt;&gt;0",KTS_I!D12:D48,"&lt;&gt;DF")+SUMIFS(KTS_I!M12:M48,KTS_I!C12:C48,"=DS",KTS_I!E12:E48,"&lt;&gt;0",KTS_I!D12:D48,"&lt;&gt;DF")+SUMIFS(KTS_I!N12:N48,KTS_I!C12:C48,"=DS",KTS_I!E12:E48,"&lt;&gt;0",KTS_I!D12:D48,"&lt;&gt;DF")+SUMIFS(KTS_I!O12:O48,KTS_I!C12:C48,"=DS",KTS_I!E12:E48,"&lt;&gt;0",KTS_I!D12:D48,"&lt;&gt;DF")),14*(SUMIFS(KTS_I!L12:L48,KTS_I!C12:C48,"=DS",KTS_I!E12:E48,"&lt;&gt;0",KTS_I!D12:D48,"&lt;&gt;DF")+SUMIFS(KTS_I!M12:M48,KTS_I!C12:C48,"=DS",KTS_I!E12:E48,"&lt;&gt;0",KTS_I!D12:D48,"&lt;&gt;DF")+SUMIFS(KTS_I!N12:N48,KTS_I!C12:C48,"=DS",KTS_I!E12:E48,"&lt;&gt;0",KTS_I!D12:D48,"&lt;&gt;DF")+SUMIFS(KTS_I!O12:O48,KTS_I!C12:C48,"=DS",KTS_I!E12:E48,"&lt;&gt;0",KTS_I!D12:D48,"&lt;&gt;DF")))</f>
        <v>0</v>
      </c>
      <c r="D43" s="220"/>
      <c r="E43" s="221"/>
      <c r="F43" s="222"/>
      <c r="G43" s="187"/>
      <c r="H43" s="188"/>
      <c r="I43" s="219"/>
      <c r="K43" s="191"/>
      <c r="L43" s="308"/>
    </row>
    <row r="44" spans="1:12" ht="22.5" customHeight="1" x14ac:dyDescent="0.25">
      <c r="A44" s="357" t="s">
        <v>50</v>
      </c>
      <c r="B44" s="336" t="str">
        <f>IF((KTS_I!C12="DC")*(KTS_I!E12&lt;&gt;0),KTS_I!B12&amp;", ","")&amp;IF((KTS_I!C13="DC")*(KTS_I!E13&lt;&gt;0),KTS_I!B13&amp;", ","")&amp;IF((KTS_I!C14="DC")*(KTS_I!E14&lt;&gt;0),KTS_I!B14&amp;", ","")&amp;IF((KTS_I!C15="DC")*(KTS_I!E15&lt;&gt;0),KTS_I!B15&amp;", ","")&amp;IF((KTS_I!C16="DC")*(KTS_I!E16&lt;&gt;0),KTS_I!B16&amp;", ","")&amp;IF((KTS_I!C17="DC")*(KTS_I!E17&lt;&gt;0),KTS_I!B17&amp;", ","")&amp;IF((KTS_I!C18="DC")*(KTS_I!E18&lt;&gt;0),KTS_I!B18&amp;", ","")&amp;IF((KTS_I!C19="DC")*(KTS_I!E19&lt;&gt;0),KTS_I!B19&amp;", ","")&amp;IF((KTS_I!C20="DC")*(KTS_I!E20&lt;&gt;0),KTS_I!B20&amp;", ","")&amp;IF((KTS_I!C21="DC")*(KTS_I!E21&lt;&gt;0),KTS_I!B21&amp;", ","")&amp;IF((KTS_I!C22="DC")*(KTS_I!E22&lt;&gt;0),KTS_I!B22&amp;", ","")&amp;IF((KTS_I!C23="DC")*(KTS_I!E23&lt;&gt;0),KTS_I!B23&amp;", ","")&amp;IF((KTS_I!C24="DC")*(KTS_I!E24&lt;&gt;0),KTS_I!B24&amp;", ","")&amp;IF((KTS_I!C25="DC")*(KTS_I!E25&lt;&gt;0),KTS_I!B25&amp;", ","")&amp;IF((KTS_I!C26="DC")*(KTS_I!E26&lt;&gt;0),KTS_I!B26&amp;", ","")&amp;IF((KTS_I!C27="DC")*(KTS_I!E27&lt;&gt;0),KTS_I!B27&amp;", ","")&amp;IF((KTS_I!C28="DC")*(KTS_I!E28&lt;&gt;0),KTS_I!B28&amp;", ","")&amp;IF((KTS_I!C29="DC")*(KTS_I!E29&lt;&gt;0),KTS_I!B29&amp;", ","")&amp;IF((KTS_I!C30="DC")*(KTS_I!E30&lt;&gt;0),KTS_I!B30&amp;", ","")&amp;IF((KTS_I!C31="DC")*(KTS_I!E31&lt;&gt;0),KTS_I!B31&amp;", ","")&amp;IF((KTS_I!C32="DC")*(KTS_I!E32&lt;&gt;0),KTS_I!B32&amp;", ","")&amp;IF((KTS_I!C33="DC")*(KTS_I!E33&lt;&gt;0),KTS_I!B33&amp;", ","")&amp;IF((KTS_I!C34="DC")*(KTS_I!E34&lt;&gt;0),KTS_I!B34&amp;", ","")&amp;IF((KTS_I!C35="DC")*(KTS_I!E35&lt;&gt;0),KTS_I!B35&amp;", ","")&amp;IF((KTS_I!C36="DC")*(KTS_I!E36&lt;&gt;0),KTS_I!B36&amp;", ","")&amp;IF((KTS_I!C37="DC")*(KTS_I!E37&lt;&gt;0),KTS_I!B37&amp;", ","")&amp;IF((KTS_I!C38="DC")*(KTS_I!E38&lt;&gt;0),KTS_I!B38&amp;", ","")&amp;IF((KTS_I!C39="DC")*(KTS_I!E39&lt;&gt;0),KTS_I!B39&amp;", ","")&amp;IF((KTS_I!C40="DC")*(KTS_I!E40&lt;&gt;0),KTS_I!B40&amp;", ","")&amp;IF((KTS_I!C41="DC")*(KTS_I!E41&lt;&gt;0),KTS_I!B41&amp;", ","")&amp;IF((KTS_I!C42="DC")*(KTS_I!E42&lt;&gt;0),KTS_I!B42&amp;", ","")&amp;IF((KTS_I!C43="DC")*(KTS_I!E43&lt;&gt;0),KTS_I!B47&amp;", ","")&amp;IF((KTS_I!C44="DC")*(KTS_I!E44&lt;&gt;0),KTS_I!B44&amp;", ","")&amp;IF((KTS_I!C45="DC")*(KTS_I!E45&lt;&gt;0),KTS_I!B45&amp;", ","")&amp;IF((KTS_I!C46="DC")*(KTS_I!E46&lt;&gt;0),KTS_I!B46&amp;", ","")&amp;IF((KTS_I!C47="DC")*(KTS_I!E47&lt;&gt;0),KTS_I!B47&amp;", ","")&amp;IF((KTS_I!C48="DC")*(KTS_I!E48&lt;&gt;0),KTS_I!B48&amp;", ","")</f>
        <v xml:space="preserve">D06KTS107, D14MP1L101, D14MP1L202, </v>
      </c>
      <c r="C44" s="330">
        <f>IF(KTS_I!F7&lt;&gt;0,KTS_I!F7*(SUMIFS(KTS_I!F12:F48,KTS_I!C12:C48,"=DC",KTS_I!E12:E48,"&lt;&gt;0",KTS_I!D12:D48,"&lt;&gt;DF")+SUMIFS(KTS_I!G12:G48,KTS_I!C12:C48,"=DC",KTS_I!E12:E48,"&lt;&gt;0",KTS_I!D12:D48,"&lt;&gt;DF")+SUMIFS(KTS_I!H12:H48,KTS_I!C12:C48,"=DC",KTS_I!E12:E48,"&lt;&gt;0",KTS_I!D12:D48,"&lt;&gt;DF")+SUMIFS(KTS_I!I12:I48,KTS_I!C12:C48,"=DC",KTS_I!E12:E48,"&lt;&gt;0",KTS_I!D12:D48,"&lt;&gt;DF")),14*(SUMIFS(KTS_I!F12:F48,KTS_I!C12:C48,"=DC",KTS_I!E12:E48,"&lt;&gt;0",KTS_I!D12:D48,"&lt;&gt;DF")+SUMIFS(KTS_I!G12:G48,KTS_I!C12:C48,"=DC",KTS_I!E12:E48,"&lt;&gt;0",KTS_I!D12:D48,"&lt;&gt;DF")+SUMIFS(KTS_I!H12:H48,KTS_I!C12:C48,"=DC",KTS_I!E12:E48,"&lt;&gt;0",KTS_I!D12:D48,"&lt;&gt;DF")+SUMIFS(KTS_I!I12:I48,KTS_I!C12:C48,"=DC",KTS_I!E12:E48,"&lt;&gt;0",KTS_I!D12:D48,"&lt;&gt;DF")))+IF(KTS_I!L7&lt;&gt;0,KTS_I!L7*(SUMIFS(KTS_I!L12:L48,KTS_I!C12:C48,"=DC",KTS_I!E12:E48,"&lt;&gt;0",KTS_I!D12:D48,"&lt;&gt;DF")+SUMIFS(KTS_I!M12:M48,KTS_I!C12:C48,"=DC",KTS_I!E12:E48,"&lt;&gt;0",KTS_I!D12:D48,"&lt;&gt;DF")+SUMIFS(KTS_I!N12:N48,KTS_I!C12:C48,"=DC",KTS_I!E12:E48,"&lt;&gt;0",KTS_I!D12:D48,"&lt;&gt;DF")+SUMIFS(KTS_I!O12:O48,KTS_I!C12:C48,"=DC",KTS_I!E12:E48,"&lt;&gt;0",KTS_I!D12:D48,"&lt;&gt;DF")),14*(SUMIFS(KTS_I!L12:L48,KTS_I!C12:C48,"=DC",KTS_I!E12:E48,"&lt;&gt;0",KTS_I!D12:D48,"&lt;&gt;DF")+SUMIFS(KTS_I!M12:M48,KTS_I!C12:C48,"=DC",KTS_I!E12:E48,"&lt;&gt;0",KTS_I!D12:D48,"&lt;&gt;DF")+SUMIFS(KTS_I!N12:N48,KTS_I!C12:C48,"=DC",KTS_I!E12:E48,"&lt;&gt;0",KTS_I!D12:D48,"&lt;&gt;DF")+SUMIFS(KTS_I!O12:O48,KTS_I!C12:C48,"=DC",KTS_I!E12:E48,"&lt;&gt;0",KTS_I!D12:D48,"&lt;&gt;DF")))</f>
        <v>28</v>
      </c>
      <c r="D44" s="331"/>
      <c r="E44" s="332"/>
      <c r="F44" s="333"/>
      <c r="G44" s="334"/>
      <c r="H44" s="335"/>
      <c r="I44" s="219"/>
      <c r="K44" s="191"/>
      <c r="L44" s="308"/>
    </row>
    <row r="45" spans="1:12" ht="30.75" thickBot="1" x14ac:dyDescent="0.3">
      <c r="A45" s="329" t="s">
        <v>58</v>
      </c>
      <c r="B45" s="317" t="str">
        <f>IF((KTS_I!C12="DOU")*(KTS_I!E12&lt;&gt;0),KTS_I!B12&amp;", ","")&amp;IF((KTS_I!C13="DOU")*(KTS_I!E13&lt;&gt;0),KTS_I!B13&amp;", ","")&amp;IF((KTS_I!C14="DOU")*(KTS_I!E14&lt;&gt;0),KTS_I!B14&amp;", ","")&amp;IF((KTS_I!C15="DOU")*(KTS_I!E15&lt;&gt;0),KTS_I!B15&amp;", ","")&amp;IF((KTS_I!C16="DOU")*(KTS_I!E16&lt;&gt;0),KTS_I!B16&amp;", ","")&amp;IF((KTS_I!C17="DOU")*(KTS_I!E17&lt;&gt;0),KTS_I!B17&amp;", ","")&amp;IF((KTS_I!C18="DOU")*(KTS_I!E18&lt;&gt;0),KTS_I!B18&amp;", ","")&amp;IF((KTS_I!C19="DOU")*(KTS_I!E19&lt;&gt;0),KTS_I!B19&amp;", ","")&amp;IF((KTS_I!C20="DOU")*(KTS_I!E20&lt;&gt;0),KTS_I!B20&amp;", ","")&amp;IF((KTS_I!C21="DOU")*(KTS_I!E21&lt;&gt;0),KTS_I!B21&amp;", ","")&amp;IF((KTS_I!C22="DOU")*(KTS_I!E22&lt;&gt;0),KTS_I!B22&amp;", ","")&amp;IF((KTS_I!C23="DOU")*(KTS_I!E23&lt;&gt;0),KTS_I!B23&amp;", ","")&amp;IF((KTS_I!C24="DOU")*(KTS_I!E24&lt;&gt;0),KTS_I!B24&amp;", ","")&amp;IF((KTS_I!C25="DOU")*(KTS_I!E25&lt;&gt;0),KTS_I!B25&amp;", ","")&amp;IF((KTS_I!C26="DOU")*(KTS_I!E26&lt;&gt;0),KTS_I!B26&amp;", ","")&amp;IF((KTS_I!C27="DOU")*(KTS_I!E27&lt;&gt;0),KTS_I!B27&amp;", ","")&amp;IF((KTS_I!C28="DOU")*(KTS_I!E28&lt;&gt;0),KTS_I!B28&amp;", ","")&amp;IF((KTS_I!C29="DOU")*(KTS_I!E29&lt;&gt;0),KTS_I!B29&amp;", ","")&amp;IF((KTS_I!C30="DOU")*(KTS_I!E30&lt;&gt;0),KTS_I!B30&amp;", ","")&amp;IF((KTS_I!C31="DOU")*(KTS_I!E31&lt;&gt;0),KTS_I!B31&amp;", ","")&amp;IF((KTS_I!C32="DOU")*(KTS_I!E32&lt;&gt;0),KTS_I!B32&amp;", ","")&amp;IF((KTS_I!C33="DOU")*(KTS_I!E33&lt;&gt;0),KTS_I!B33&amp;", ","")&amp;IF((KTS_I!C34="DOU")*(KTS_I!E34&lt;&gt;0),KTS_I!B34&amp;", ","")&amp;IF((KTS_I!C35="DOU")*(KTS_I!E35&lt;&gt;0),KTS_I!B35&amp;", ","")&amp;IF((KTS_I!C36="DOU")*(KTS_I!E36&lt;&gt;0),KTS_I!B36&amp;", ","")&amp;IF((KTS_I!C37="DOU")*(KTS_I!E37&lt;&gt;0),KTS_I!B37&amp;", ","")&amp;IF((KTS_I!C38="DOU")*(KTS_I!E38&lt;&gt;0),KTS_I!B38&amp;", ","")&amp;IF((KTS_I!C39="DOU")*(KTS_I!E39&lt;&gt;0),KTS_I!B39&amp;", ","")&amp;IF((KTS_I!C40="DOU")*(KTS_I!E40&lt;&gt;0),KTS_I!B40&amp;", ","")&amp;IF((KTS_I!C41="DOU")*(KTS_I!E41&lt;&gt;0),KTS_I!B41&amp;", ","")&amp;IF((KTS_I!C42="DOU")*(KTS_I!E42&lt;&gt;0),KTS_I!B42&amp;", ","")&amp;IF((KTS_I!C43="DOU")*(KTS_I!E43&lt;&gt;0),KTS_I!B47&amp;", ","")&amp;IF((KTS_I!C44="DOU")*(KTS_I!E44&lt;&gt;0),KTS_I!B44&amp;", ","")&amp;IF((KTS_I!C45="DOU")*(KTS_I!E45&lt;&gt;0),KTS_I!B45&amp;", ","")&amp;IF((KTS_I!C46="DOU")*(KTS_I!E46&lt;&gt;0),KTS_I!B46&amp;", ","")&amp;IF((KTS_I!C47="DOU")*(KTS_I!E47&lt;&gt;0),KTS_I!B47&amp;", ","")&amp;IF((KTS_I!C48="DOU")*(KTS_I!E48&lt;&gt;0),KTS_I!B48&amp;", ","")</f>
        <v/>
      </c>
      <c r="C45" s="359">
        <f>IF(KTS_I!F7&lt;&gt;0,KTS_I!F7*(SUMIFS(KTS_I!F12:F48,KTS_I!C12:C48,"=DOU",KTS_I!E12:E48,"&lt;&gt;0",KTS_I!D12:D48,"&lt;&gt;DF")+SUMIFS(KTS_I!G12:G48,KTS_I!C12:C48,"=DOU",KTS_I!E12:E48,"&lt;&gt;0",KTS_I!D12:D48,"&lt;&gt;DF")+SUMIFS(KTS_I!H12:H48,KTS_I!C12:C48,"=DOU",KTS_I!E12:E48,"&lt;&gt;0",KTS_I!D12:D48,"&lt;&gt;DF")+SUMIFS(KTS_I!I12:I48,KTS_I!C12:C48,"=DOU",KTS_I!E12:E48,"&lt;&gt;0",KTS_I!D12:D48,"&lt;&gt;DF")),14*(SUMIFS(KTS_I!F12:F48,KTS_I!C12:C48,"=DOU",KTS_I!E12:E48,"&lt;&gt;0",KTS_I!D12:D48,"&lt;&gt;DF")+SUMIFS(KTS_I!G12:G48,KTS_I!C12:C48,"=DOU",KTS_I!E12:E48,"&lt;&gt;0",KTS_I!D12:D48,"&lt;&gt;DF")+SUMIFS(KTS_I!H12:H48,KTS_I!C12:C48,"=DOU",KTS_I!E12:E48,"&lt;&gt;0",KTS_I!D12:D48,"&lt;&gt;DF")+SUMIFS(KTS_I!I12:I48,KTS_I!C12:C48,"=DOU",KTS_I!E12:E48,"&lt;&gt;0",KTS_I!D12:D48,"&lt;&gt;DF")))+IF(KTS_I!L7&lt;&gt;0,KTS_I!L7*(SUMIFS(KTS_I!L12:L48,KTS_I!C12:C48,"=DOU",KTS_I!E12:E48,"&lt;&gt;0",KTS_I!D12:D48,"&lt;&gt;DF")+SUMIFS(KTS_I!M12:M48,KTS_I!C12:C48,"=DOU",KTS_I!E12:E48,"&lt;&gt;0",KTS_I!D12:D48,"&lt;&gt;DF")+SUMIFS(KTS_I!N12:N48,KTS_I!C12:C48,"=DOU",KTS_I!E12:E48,"&lt;&gt;0",KTS_I!D12:D48,"&lt;&gt;DF")+SUMIFS(KTS_I!O12:O48,KTS_I!C12:C48,"=DOU",KTS_I!E12:E48,"&lt;&gt;0",KTS_I!D12:D48,"&lt;&gt;DF")),14*(SUMIFS(KTS_I!L12:L48,KTS_I!C12:C48,"=DOU",KTS_I!E12:E48,"&lt;&gt;0",KTS_I!D12:D48,"&lt;&gt;DF")+SUMIFS(KTS_I!M12:M48,KTS_I!C12:C48,"=DOU",KTS_I!E12:E48,"&lt;&gt;0",KTS_I!D12:D48,"&lt;&gt;DF")+SUMIFS(KTS_I!N12:N48,KTS_I!C12:C48,"=DOU",KTS_I!E12:E48,"&lt;&gt;0",KTS_I!D12:D48,"&lt;&gt;DF")+SUMIFS(KTS_I!O12:O48,KTS_I!C12:C48,"=DOU",KTS_I!E12:E48,"&lt;&gt;0",KTS_I!D12:D48,"&lt;&gt;DF")))</f>
        <v>0</v>
      </c>
      <c r="D45" s="223"/>
      <c r="E45" s="224"/>
      <c r="F45" s="225"/>
      <c r="G45" s="228"/>
      <c r="H45" s="229"/>
      <c r="I45" s="219"/>
      <c r="K45" s="202"/>
      <c r="L45" s="310"/>
    </row>
    <row r="46" spans="1:12" x14ac:dyDescent="0.25">
      <c r="C46" s="320">
        <f>SUM(C41:C45)</f>
        <v>728</v>
      </c>
      <c r="I46" s="219"/>
    </row>
    <row r="47" spans="1:12" ht="15.75" thickBot="1" x14ac:dyDescent="0.3">
      <c r="A47" s="173" t="s">
        <v>57</v>
      </c>
      <c r="D47" s="174"/>
      <c r="E47" s="174"/>
      <c r="F47" s="174"/>
      <c r="G47" s="174"/>
      <c r="H47" s="174"/>
      <c r="I47" s="219"/>
    </row>
    <row r="48" spans="1:12" s="179" customFormat="1" ht="15.75" thickBot="1" x14ac:dyDescent="0.3">
      <c r="A48" s="177" t="s">
        <v>18</v>
      </c>
      <c r="B48" s="314" t="s">
        <v>17</v>
      </c>
      <c r="C48" s="321" t="s">
        <v>20</v>
      </c>
      <c r="D48" s="177" t="s">
        <v>16</v>
      </c>
      <c r="E48" s="461" t="s">
        <v>22</v>
      </c>
      <c r="F48" s="462"/>
      <c r="G48" s="463" t="s">
        <v>21</v>
      </c>
      <c r="H48" s="464"/>
      <c r="I48" s="226"/>
      <c r="J48" s="326"/>
      <c r="L48" s="311"/>
    </row>
    <row r="49" spans="1:17" ht="60" x14ac:dyDescent="0.25">
      <c r="A49" s="180" t="s">
        <v>59</v>
      </c>
      <c r="B49" s="315" t="str">
        <f>IF((KTS_I!D12="DOB")*(KTS_I!E12&lt;&gt;0),KTS_I!B12&amp;", ","")&amp;IF((KTS_I!D13="DOB")*(KTS_I!E13&lt;&gt;0),KTS_I!B13&amp;", ","")&amp;IF((KTS_I!D14="DOB")*(KTS_I!E14&lt;&gt;0),KTS_I!B14&amp;", ","")&amp;IF((KTS_I!D15="DOB")*(KTS_I!E15&lt;&gt;0),KTS_I!B15&amp;", ","")&amp;IF((KTS_I!D16="DOB")*(KTS_I!E16&lt;&gt;0),KTS_I!B16&amp;", ","")&amp;IF((KTS_I!D17="DOB")*(KTS_I!E17&lt;&gt;0),KTS_I!B17&amp;", ","")&amp;IF((KTS_I!D18="DOB")*(KTS_I!E18&lt;&gt;0),KTS_I!B18&amp;", ","")&amp;IF((KTS_I!D19="DOB")*(KTS_I!E19&lt;&gt;0),KTS_I!B19&amp;", ","")&amp;IF((KTS_I!D20="DOB")*(KTS_I!E20&lt;&gt;0),KTS_I!B20&amp;", ","")&amp;IF((KTS_I!D21="DOB")*(KTS_I!E21&lt;&gt;0),KTS_I!B21&amp;", ","")&amp;IF((KTS_I!D22="DOB")*(KTS_I!E22&lt;&gt;0),KTS_I!B22&amp;", ","")&amp;IF((KTS_I!D23="DOB")*(KTS_I!E23&lt;&gt;0),KTS_I!B23&amp;", ","")&amp;IF((KTS_I!D24="DOB")*(KTS_I!E24&lt;&gt;0),KTS_I!B24&amp;", ","")&amp;IF((KTS_I!D25="DOB")*(KTS_I!E25&lt;&gt;0),KTS_I!B25&amp;", ","")&amp;IF((KTS_I!D26="DOB")*(KTS_I!E26&lt;&gt;0),KTS_I!B26&amp;", ","")&amp;IF((KTS_I!D27="DOB")*(KTS_I!E27&lt;&gt;0),KTS_I!B27&amp;", ","")&amp;IF((KTS_I!D28="DOB")*(KTS_I!E28&lt;&gt;0),KTS_I!B28&amp;", ","")&amp;IF((KTS_I!D29="DOB")*(KTS_I!E29&lt;&gt;0),KTS_I!B29&amp;", ","")&amp;IF((KTS_I!D30="DOB")*(KTS_I!E30&lt;&gt;0),KTS_I!B30&amp;", ","")&amp;IF((KTS_I!D31="DOB")*(KTS_I!E31&lt;&gt;0),KTS_I!B31&amp;", ","")&amp;IF((KTS_I!D32="DOB")*(KTS_I!E32&lt;&gt;0),KTS_I!B32&amp;", ","")&amp;IF((KTS_I!D33="DOB")*(KTS_I!E33&lt;&gt;0),KTS_I!B33&amp;", ","")&amp;IF((KTS_I!D34="DOB")*(KTS_I!E34&lt;&gt;0),KTS_I!B34&amp;", ","")&amp;IF((KTS_I!D35="DOB")*(KTS_I!E35&lt;&gt;0),KTS_I!B35&amp;", ","")&amp;IF((KTS_I!D36="DOB")*(KTS_I!E36&lt;&gt;0),KTS_I!B36&amp;", ","")&amp;IF((KTS_I!D37="DOB")*(KTS_I!E37&lt;&gt;0),KTS_I!B37&amp;", ","")&amp;IF((KTS_I!D38="DOB")*(KTS_I!E38&lt;&gt;0),KTS_I!B38&amp;", ","")&amp;IF((KTS_I!D39="DOB")*(KTS_I!E39&lt;&gt;0),KTS_I!B39&amp;", ","")&amp;IF((KTS_I!D40="DOB")*(KTS_I!E40&lt;&gt;0),KTS_I!B40&amp;", ","")&amp;IF((KTS_I!D41="DOB")*(KTS_I!E41&lt;&gt;0),KTS_I!B41&amp;", ","")&amp;IF((KTS_I!D42="DOB")*(KTS_I!E42&lt;&gt;0),KTS_I!B42&amp;", ","")&amp;IF((KTS_I!D43="DOB")*(KTS_I!E43&lt;&gt;0),KTS_I!B43&amp;", ","")&amp;IF((KTS_I!D44="DOB")*(KTS_I!E44&lt;&gt;0),KTS_I!B44&amp;", ","")&amp;IF((KTS_I!D45="DOB")*(KTS_I!E45&lt;&gt;0),KTS_I!B45&amp;", ","")&amp;IF((KTS_I!D46="DOB")*(KTS_I!E46&lt;&gt;0),KTS_I!B46&amp;", ","")&amp;IF((KTS_I!D47="DOB")*(KTS_I!E47&lt;&gt;0),KTS_I!B47&amp;", ","")&amp;IF((KTS_I!D48="DOB")*(KTS_I!E48&lt;&gt;0),KTS_I!B48&amp;", ","")</f>
        <v xml:space="preserve">D06KTS101, D06KTS102, D06KTS103, D06KTS104, D06KTS105, D06KTS106, D06KTS107, D06KTS108, D06KTS109, D06KTS110, D06KTS111, D06KTS112, D06KTS113, D06KTS114, D06KTS115, D06KTS116, </v>
      </c>
      <c r="C49" s="327">
        <f>IF(KTS_I!F7&lt;&gt;0,KTS_I!F7*(SUMIFS(KTS_I!F12:F48,KTS_I!D12:D48,"=DOB",KTS_I!E12:E48,"&lt;&gt;0")+SUMIFS(KTS_I!G12:G48,KTS_I!D12:D48,"=DOB",KTS_I!E12:E48,"&lt;&gt;0")+SUMIFS(KTS_I!H12:H48,KTS_I!D12:D48,"=DOB",KTS_I!E12:E48,"&lt;&gt;0")+SUMIFS(KTS_I!I12:I48,KTS_I!D12:D48,"=DOB",KTS_I!E12:E48,"&lt;&gt;0")),14*(SUMIFS(KTS_I!F12:F48,KTS_I!D12:D48,"=DOB",KTS_I!E12:E48,"&lt;&gt;0")+SUMIFS(KTS_I!G12:G48,KTS_I!D12:D48,"=DOB",KTS_I!E12:E48,"&lt;&gt;0")+SUMIFS(KTS_I!H12:H48,KTS_I!D12:D48,"=DOB",KTS_I!E12:E48,"&lt;&gt;0")+SUMIFS(KTS_I!I12:I48,KTS_I!D12:D48,"=DOB",KTS_I!E12:E48,"&lt;&gt;0")))+IF(KTS_I!L7&lt;&gt;0,KTS_I!L7*(SUMIFS(KTS_I!L12:L48,KTS_I!D12:D48,"=DOB",KTS_I!E12:E48,"&lt;&gt;0")+SUMIFS(KTS_I!M12:M48,KTS_I!D12:D48,"=DOB",KTS_I!E12:E48,"&lt;&gt;0")+SUMIFS(KTS_I!N12:N48,KTS_I!D12:D48,"=DOB",KTS_I!E12:E48,"&lt;&gt;0")+SUMIFS(KTS_I!O12:O48,KTS_I!D12:D48,"=DOB",KTS_I!E12:E48,"&lt;&gt;0")),14*(SUMIFS(KTS_I!L12:L48,KTS_I!D12:D48,"=DOB",KTS_I!E12:E48,"&lt;&gt;0")+SUMIFS(KTS_I!M12:M48,KTS_I!D12:D48,"=DOB",KTS_I!E12:E48,"&lt;&gt;0")+SUMIFS(KTS_I!N12:N48,KTS_I!D12:D48,"=DOB",KTS_I!E12:E48,"&lt;&gt;0")+SUMIFS(KTS_I!O12:O48,KTS_I!D12:D48,"=DOB",KTS_I!E12:E48,"&lt;&gt;0")))</f>
        <v>728</v>
      </c>
      <c r="D49" s="216"/>
      <c r="E49" s="217"/>
      <c r="F49" s="218"/>
      <c r="G49" s="182"/>
      <c r="H49" s="183"/>
      <c r="I49" s="219"/>
    </row>
    <row r="50" spans="1:17" x14ac:dyDescent="0.25">
      <c r="A50" s="185" t="s">
        <v>53</v>
      </c>
      <c r="B50" s="316" t="str">
        <f>IF((KTS_I!D12="DO")*(KTS_I!E12&lt;&gt;0),KTS_I!B12&amp;", ","")&amp;IF((KTS_I!D13="DO")*(KTS_I!E13&lt;&gt;0),KTS_I!B13&amp;", ","")&amp;IF((KTS_I!D14="DO")*(KTS_I!E14&lt;&gt;0),KTS_I!B14&amp;", ","")&amp;IF((KTS_I!D15="DO")*(KTS_I!E15&lt;&gt;0),KTS_I!B15&amp;", ","")&amp;IF((KTS_I!D16="DO")*(KTS_I!E16&lt;&gt;0),KTS_I!B16&amp;", ","")&amp;IF((KTS_I!D17="DO")*(KTS_I!E17&lt;&gt;0),KTS_I!B17&amp;", ","")&amp;IF((KTS_I!D18="DO")*(KTS_I!E18&lt;&gt;0),KTS_I!B18&amp;", ","")&amp;IF((KTS_I!D19="DO")*(KTS_I!E19&lt;&gt;0),KTS_I!B19&amp;", ","")&amp;IF((KTS_I!D20="DO")*(KTS_I!E20&lt;&gt;0),KTS_I!B20&amp;", ","")&amp;IF((KTS_I!D21="DO")*(KTS_I!E21&lt;&gt;0),KTS_I!B21&amp;", ","")&amp;IF((KTS_I!D22="DO")*(KTS_I!E22&lt;&gt;0),KTS_I!B22&amp;", ","")&amp;IF((KTS_I!D23="DO")*(KTS_I!E23&lt;&gt;0),KTS_I!B23&amp;", ","")&amp;IF((KTS_I!D24="DO")*(KTS_I!E24&lt;&gt;0),KTS_I!B24&amp;", ","")&amp;IF((KTS_I!D25="DO")*(KTS_I!E25&lt;&gt;0),KTS_I!B25&amp;", ","")&amp;IF((KTS_I!D26="DO")*(KTS_I!E26&lt;&gt;0),KTS_I!B26&amp;", ","")&amp;IF((KTS_I!D27="DO")*(KTS_I!E27&lt;&gt;0),KTS_I!B27&amp;", ","")&amp;IF((KTS_I!D28="DO")*(KTS_I!E28&lt;&gt;0),KTS_I!B28&amp;", ","")&amp;IF((KTS_I!D29="DO")*(KTS_I!E29&lt;&gt;0),KTS_I!B29&amp;", ","")&amp;IF((KTS_I!D30="DO")*(KTS_I!E30&lt;&gt;0),KTS_I!B30&amp;", ","")&amp;IF((KTS_I!D31="DO")*(KTS_I!E31&lt;&gt;0),KTS_I!B31&amp;", ","")&amp;IF((KTS_I!D32="DO")*(KTS_I!E32&lt;&gt;0),KTS_I!B32&amp;", ","")&amp;IF((KTS_I!D33="DO")*(KTS_I!E33&lt;&gt;0),KTS_I!B33&amp;", ","")&amp;IF((KTS_I!D34="DO")*(KTS_I!E34&lt;&gt;0),KTS_I!B34&amp;", ","")&amp;IF((KTS_I!D35="DO")*(KTS_I!E35&lt;&gt;0),KTS_I!B35&amp;", ","")&amp;IF((KTS_I!D36="DO")*(KTS_I!E36&lt;&gt;0),KTS_I!B36&amp;", ","")&amp;IF((KTS_I!D37="DO")*(KTS_I!E37&lt;&gt;0),KTS_I!B37&amp;", ","")&amp;IF((KTS_I!D38="DO")*(KTS_I!E38&lt;&gt;0),KTS_I!B38&amp;", ","")&amp;IF((KTS_I!D39="DO")*(KTS_I!E39&lt;&gt;0),KTS_I!B39&amp;", ","")&amp;IF((KTS_I!D40="DO")*(KTS_I!E40&lt;&gt;0),KTS_I!B40&amp;", ","")&amp;IF((KTS_I!D41="DO")*(KTS_I!E41&lt;&gt;0),KTS_I!B41&amp;", ","")&amp;IF((KTS_I!D42="DO")*(KTS_I!E42&lt;&gt;0),KTS_I!B42&amp;", ","")&amp;IF((KTS_I!D43="DO")*(KTS_I!E43&lt;&gt;0),KTS_I!B43&amp;", ","")&amp;IF((KTS_I!D44="DO")*(KTS_I!E44&lt;&gt;0),KTS_I!B44&amp;", ","")&amp;IF((KTS_I!D45="DO")*(KTS_I!E45&lt;&gt;0),KTS_I!B45&amp;", ","")&amp;IF((KTS_I!D46="DO")*(KTS_I!E46&lt;&gt;0),KTS_I!B46&amp;", ","")&amp;IF((KTS_I!D47="DO")*(KTS_I!E47&lt;&gt;0),KTS_I!B47&amp;", ","")&amp;IF((KTS_I!D48="DO")*(KTS_I!E48&lt;&gt;0),KTS_I!B48&amp;", ","")</f>
        <v/>
      </c>
      <c r="C50" s="325">
        <f>IF(KTS_I!F7&lt;&gt;0,KTS_I!F7*(SUMIFS(KTS_I!F12:F48,KTS_I!D12:D48,"=DO",KTS_I!E12:E48,"&lt;&gt;0")+SUMIFS(KTS_I!G12:G48,KTS_I!D12:D48,"=DO",KTS_I!E12:E48,"&lt;&gt;0")+SUMIFS(KTS_I!H12:H48,KTS_I!D12:D48,"=DO",KTS_I!E12:E48,"&lt;&gt;0")+SUMIFS(KTS_I!I12:I48,KTS_I!D12:D48,"=DO",KTS_I!E12:E48,"&lt;&gt;0")),14*(SUMIFS(KTS_I!F12:F48,KTS_I!D12:D48,"=DO",KTS_I!E12:E48,"&lt;&gt;0")+SUMIFS(KTS_I!G12:G48,KTS_I!D12:D48,"=DO",KTS_I!E12:E48,"&lt;&gt;0")+SUMIFS(KTS_I!H12:H48,KTS_I!D12:D48,"=DO",KTS_I!E12:E48,"&lt;&gt;0")+SUMIFS(KTS_I!I12:I48,KTS_I!D12:D48,"=DO",KTS_I!E12:E48,"&lt;&gt;0")))+IF(KTS_I!L7&lt;&gt;0,KTS_I!L7*(SUMIFS(KTS_I!L12:L48,KTS_I!D12:D48,"=DO",KTS_I!E12:E48,"&lt;&gt;0")+SUMIFS(KTS_I!M12:M48,KTS_I!D12:D48,"=DO",KTS_I!E12:E48,"&lt;&gt;0")+SUMIFS(KTS_I!N12:N48,KTS_I!D12:D48,"=DO",KTS_I!E12:E48,"&lt;&gt;0")+SUMIFS(KTS_I!O12:O48,KTS_I!D12:D48,"=DO",KTS_I!E12:E48,"&lt;&gt;0")),14*(SUMIFS(KTS_I!L12:L48,KTS_I!D12:D48,"=DO",KTS_I!E12:E48,"&lt;&gt;0")+SUMIFS(KTS_I!M12:M48,KTS_I!D12:D48,"=DO",KTS_I!E12:E48,"&lt;&gt;0")+SUMIFS(KTS_I!N12:N48,KTS_I!D12:D48,"=DO",KTS_I!E12:E48,"&lt;&gt;0")+SUMIFS(KTS_I!O12:O48,KTS_I!D12:D48,"=DO",KTS_I!E12:E48,"&lt;&gt;0")))</f>
        <v>0</v>
      </c>
      <c r="D50" s="204"/>
      <c r="E50" s="221"/>
      <c r="F50" s="222"/>
      <c r="G50" s="187"/>
      <c r="H50" s="188"/>
      <c r="I50" s="219"/>
    </row>
    <row r="51" spans="1:17" ht="15.75" thickBot="1" x14ac:dyDescent="0.3">
      <c r="A51" s="193" t="s">
        <v>55</v>
      </c>
      <c r="B51" s="317" t="str">
        <f>IF((KTS_I!D12="DF")*(KTS_I!E12&lt;&gt;0),KTS_I!B12&amp;", ","")&amp;IF((KTS_I!D13="DF")*(KTS_I!E13&lt;&gt;0),KTS_I!B13&amp;", ","")&amp;IF((KTS_I!D14="DF")*(KTS_I!E14&lt;&gt;0),KTS_I!B14&amp;", ","")&amp;IF((KTS_I!D15="DF")*(KTS_I!E15&lt;&gt;0),KTS_I!B15&amp;", ","")&amp;IF((KTS_I!D16="DF")*(KTS_I!E16&lt;&gt;0),KTS_I!B16&amp;", ","")&amp;IF((KTS_I!D17="DF")*(KTS_I!E17&lt;&gt;0),KTS_I!B17&amp;", ","")&amp;IF((KTS_I!D18="DF")*(KTS_I!E18&lt;&gt;0),KTS_I!B18&amp;", ","")&amp;IF((KTS_I!D19="DF")*(KTS_I!E19&lt;&gt;0),KTS_I!B19&amp;", ","")&amp;IF((KTS_I!D20="DF")*(KTS_I!E20&lt;&gt;0),KTS_I!B20&amp;", ","")&amp;IF((KTS_I!D21="DF")*(KTS_I!E21&lt;&gt;0),KTS_I!B21&amp;", ","")&amp;IF((KTS_I!D22="DF")*(KTS_I!E22&lt;&gt;0),KTS_I!B22&amp;", ","")&amp;IF((KTS_I!D23="DF")*(KTS_I!E23&lt;&gt;0),KTS_I!B23&amp;", ","")&amp;IF((KTS_I!D24="DF")*(KTS_I!E24&lt;&gt;0),KTS_I!B24&amp;", ","")&amp;IF((KTS_I!D25="DF")*(KTS_I!E25&lt;&gt;0),KTS_I!B25&amp;", ","")&amp;IF((KTS_I!D26="DF")*(KTS_I!E26&lt;&gt;0),KTS_I!B26&amp;", ","")&amp;IF((KTS_I!D27="DF")*(KTS_I!E27&lt;&gt;0),KTS_I!B27&amp;", ","")&amp;IF((KTS_I!D28="DF")*(KTS_I!E28&lt;&gt;0),KTS_I!B28&amp;", ","")&amp;IF((KTS_I!D29="DF")*(KTS_I!E29&lt;&gt;0),KTS_I!B29&amp;", ","")&amp;IF((KTS_I!D30="DF")*(KTS_I!E30&lt;&gt;0),KTS_I!B30&amp;", ","")&amp;IF((KTS_I!D31="DF")*(KTS_I!E31&lt;&gt;0),KTS_I!B31&amp;", ","")&amp;IF((KTS_I!D32="DF")*(KTS_I!E32&lt;&gt;0),KTS_I!B32&amp;", ","")&amp;IF((KTS_I!D33="DF")*(KTS_I!E33&lt;&gt;0),KTS_I!B33&amp;", ","")&amp;IF((KTS_I!D34="DF")*(KTS_I!E34&lt;&gt;0),KTS_I!B34&amp;", ","")&amp;IF((KTS_I!D35="DF")*(KTS_I!E35&lt;&gt;0),KTS_I!B35&amp;", ","")&amp;IF((KTS_I!D36="DF")*(KTS_I!E36&lt;&gt;0),KTS_I!B36&amp;", ","")&amp;IF((KTS_I!D37="DF")*(KTS_I!E37&lt;&gt;0),KTS_I!B37&amp;", ","")&amp;IF((KTS_I!D38="DF")*(KTS_I!E38&lt;&gt;0),KTS_I!B38&amp;", ","")&amp;IF((KTS_I!D39="DF")*(KTS_I!E39&lt;&gt;0),KTS_I!B39&amp;", ","")&amp;IF((KTS_I!D40="DF")*(KTS_I!E40&lt;&gt;0),KTS_I!B40&amp;", ","")&amp;IF((KTS_I!D41="DF")*(KTS_I!E41&lt;&gt;0),KTS_I!B41&amp;", ","")&amp;IF((KTS_I!D42="DF")*(KTS_I!E42&lt;&gt;0),KTS_I!B42&amp;", ","")&amp;IF((KTS_I!D43="DF")*(KTS_I!E43&lt;&gt;0),KTS_I!B43&amp;", ","")&amp;IF((KTS_I!D44="DF")*(KTS_I!E44&lt;&gt;0),KTS_I!B44&amp;", ","")&amp;IF((KTS_I!D45="DF")*(KTS_I!E45&lt;&gt;0),KTS_I!B45&amp;", ","")&amp;IF((KTS_I!D46="DF")*(KTS_I!E46&lt;&gt;0),KTS_I!B46&amp;", ","")&amp;IF((KTS_I!D47="DF")*(KTS_I!E47&lt;&gt;0),KTS_I!B47&amp;", ","")&amp;IF((KTS_I!D48="DF")*(KTS_I!E48&lt;&gt;0),KTS_I!B48&amp;", ","")</f>
        <v xml:space="preserve">D14MP1L101, D14MP1L202, </v>
      </c>
      <c r="C51" s="328">
        <f>IF(KTS_I!F7&lt;&gt;0,KTS_I!F7*(SUMIFS(KTS_I!F12:F48,KTS_I!D12:D48,"=DF",KTS_I!E12:E48,"&gt;=0")+SUMIFS(KTS_I!G12:G48,KTS_I!D12:D48,"=DF",KTS_I!E12:E48,"&gt;=0")+SUMIFS(KTS_I!H12:H48,KTS_I!D12:D48,"=DF",KTS_I!E12:E48,"&gt;=0")+SUMIFS(KTS_I!I12:I48,KTS_I!D12:D48,"=DF",KTS_I!E12:E48,"&gt;=0")),14*(SUMIFS(KTS_I!F12:F48,KTS_I!D12:D48,"=DF",KTS_I!E12:E48,"&gt;=0")+SUMIFS(KTS_I!G12:G48,KTS_I!D12:D48,"=DF",KTS_I!E12:E48,"&gt;=0")+SUMIFS(KTS_I!H12:H48,KTS_I!D12:D48,"=DF",KTS_I!E12:E48,"&gt;=0")+SUMIFS(KTS_I!I12:I48,KTS_I!D12:D48,"=DF",KTS_I!E12:E48,"&gt;=0")))+IF(KTS_I!L7&lt;&gt;0,KTS_I!L7*(SUMIFS(KTS_I!L12:L48,KTS_I!D12:D48,"=DF",KTS_I!E12:E48,"&gt;=0")+SUMIFS(KTS_I!M12:M48,KTS_I!D12:D48,"=DF",KTS_I!E12:E48,"&gt;=0")+SUMIFS(KTS_I!N12:N48,KTS_I!D12:D48,"=DF",KTS_I!E12:E48,"&gt;=0")+SUMIFS(KTS_I!O12:O48,KTS_I!D12:D48,"=DF",KTS_I!E12:E48,"&gt;=0")),14*(SUMIFS(KTS_I!L12:L48,KTS_I!D12:D48,"=DF",KTS_I!E12:E48,"&gt;=0")+SUMIFS(KTS_I!M12:M48,KTS_I!D12:D48,"=DF",KTS_I!E12:E48,"&gt;=0")+SUMIFS(KTS_I!N12:N48,KTS_I!D12:D48,"=DF",KTS_I!E12:E48,"&gt;=0")+SUMIFS(KTS_I!O12:O48,KTS_I!D12:D48,"=DF",KTS_I!E12:E48,"&gt;=0")))</f>
        <v>112</v>
      </c>
      <c r="D51" s="227"/>
      <c r="E51" s="224"/>
      <c r="F51" s="225"/>
      <c r="G51" s="228"/>
      <c r="H51" s="229"/>
      <c r="I51" s="219"/>
    </row>
    <row r="53" spans="1:17" x14ac:dyDescent="0.25">
      <c r="C53" s="320">
        <f>SUM(C49:C50)</f>
        <v>728</v>
      </c>
    </row>
    <row r="54" spans="1:17" ht="18.75" x14ac:dyDescent="0.3">
      <c r="B54" s="360" t="s">
        <v>25</v>
      </c>
    </row>
    <row r="55" spans="1:17" ht="30" x14ac:dyDescent="0.25">
      <c r="D55" s="170"/>
      <c r="E55" s="170"/>
      <c r="F55" s="213" t="s">
        <v>23</v>
      </c>
      <c r="G55" s="214"/>
      <c r="H55" s="215"/>
    </row>
    <row r="56" spans="1:17" x14ac:dyDescent="0.25">
      <c r="A56" s="173" t="s">
        <v>56</v>
      </c>
      <c r="D56" s="174"/>
      <c r="E56" s="174"/>
      <c r="F56" s="174"/>
      <c r="G56" s="170"/>
      <c r="H56" s="170"/>
    </row>
    <row r="57" spans="1:17" ht="15.75" thickBot="1" x14ac:dyDescent="0.3">
      <c r="D57" s="174"/>
      <c r="E57" s="174"/>
      <c r="F57" s="174"/>
      <c r="G57" s="174"/>
      <c r="H57" s="174"/>
    </row>
    <row r="58" spans="1:17" ht="15.75" thickBot="1" x14ac:dyDescent="0.3">
      <c r="A58" s="177" t="s">
        <v>18</v>
      </c>
      <c r="B58" s="314" t="s">
        <v>17</v>
      </c>
      <c r="C58" s="321" t="s">
        <v>20</v>
      </c>
      <c r="D58" s="177" t="s">
        <v>16</v>
      </c>
      <c r="E58" s="461" t="s">
        <v>22</v>
      </c>
      <c r="F58" s="462"/>
      <c r="G58" s="463" t="s">
        <v>21</v>
      </c>
      <c r="H58" s="464"/>
    </row>
    <row r="59" spans="1:17" x14ac:dyDescent="0.25">
      <c r="A59" s="180" t="s">
        <v>45</v>
      </c>
      <c r="B59" s="315" t="str">
        <f>IF((KTS_II!C12="DF")*(KTS_II!E12&lt;&gt;0),KTS_II!B12&amp;", ","")&amp;IF((KTS_II!C13="DF")*(KTS_II!E13&lt;&gt;0),KTS_II!B13&amp;", ","")&amp;IF((KTS_II!C14="DF")*(KTS_II!E14&lt;&gt;0),KTS_II!B14&amp;", ","")&amp;IF((KTS_II!C15="DF")*(KTS_II!E15&lt;&gt;0),KTS_II!B15&amp;", ","")&amp;IF((KTS_II!C16="DF")*(KTS_II!E16&lt;&gt;0),KTS_II!B16&amp;", ","")&amp;IF((KTS_II!C17="DF")*(KTS_II!E17&lt;&gt;0),KTS_II!B17&amp;", ","")&amp;IF((KTS_II!C18="DF")*(KTS_II!E18&lt;&gt;0),KTS_II!B18&amp;", ","")&amp;IF((KTS_II!C22="DF")*(KTS_II!E22&lt;&gt;0),KTS_II!B22&amp;", ","")&amp;IF((KTS_II!C23="DF")*(KTS_II!E23&lt;&gt;0),KTS_II!B23&amp;", ","")&amp;IF((KTS_II!C24="DF")*(KTS_II!E24&lt;&gt;0),KTS_II!B24&amp;", ","")&amp;IF((KTS_II!C25="DF")*(KTS_II!E25&lt;&gt;0),KTS_II!B25&amp;", ","")&amp;IF((KTS_II!C26="DF")*(KTS_II!E26&lt;&gt;0),KTS_II!B26&amp;", ","")&amp;IF((KTS_II!C27="DF")*(KTS_II!E27&lt;&gt;0),KTS_II!B27&amp;", ","")&amp;IF((KTS_II!C19="DF")*(KTS_II!E19&lt;&gt;0),KTS_II!B19&amp;", ","")&amp;IF((KTS_II!C20="DF")*(KTS_II!E20&lt;&gt;0),KTS_II!B20&amp;", ","")&amp;IF((KTS_II!C21="DF")*(KTS_II!E21&lt;&gt;0),KTS_II!B21&amp;", ","")&amp;IF((KTS_II!C28="DF")*(KTS_II!E28&lt;&gt;0),KTS_II!B28&amp;", ","")&amp;IF((KTS_II!C29="DF")*(KTS_II!E29&lt;&gt;0),KTS_II!B29&amp;", ","")&amp;IF((KTS_II!C30="DF")*(KTS_II!E30&lt;&gt;0),KTS_II!B30&amp;", ","")&amp;IF((KTS_II!C31="DF")*(KTS_II!E31&lt;&gt;0),KTS_II!B31&amp;", ","")&amp;IF((KTS_II!C32="DF")*(KTS_II!E32&lt;&gt;0),KTS_II!B32&amp;", ","")&amp;IF((KTS_II!C33="DF")*(KTS_II!E33&lt;&gt;0),KTS_II!B33&amp;", ","")&amp;IF((KTS_II!C34="DF")*(KTS_II!E34&lt;&gt;0),KTS_II!B34&amp;", ","")&amp;IF((KTS_II!C35="DF")*(KTS_II!E35&lt;&gt;0),KTS_II!B35&amp;", ","")&amp;IF((KTS_II!C36="DF")*(KTS_II!E36&lt;&gt;0),KTS_II!B36&amp;", ","")&amp;IF((KTS_II!C37="DF")*(KTS_II!E37&lt;&gt;0),KTS_II!B37&amp;", ","")&amp;IF((KTS_II!C38="DF")*(KTS_II!E38&lt;&gt;0),KTS_II!B38&amp;", ","")&amp;IF((KTS_II!C39="DF")*(KTS_II!E39&lt;&gt;0),KTS_II!B39&amp;", ","")&amp;IF((KTS_II!C40="DF")*(KTS_II!E40&lt;&gt;0),KTS_II!B40&amp;", ","")&amp;IF((KTS_II!C41="DF")*(KTS_II!E41&lt;&gt;0),KTS_II!B41&amp;", ","")&amp;IF((KTS_II!C42="DF")*(KTS_II!E42&lt;&gt;0),KTS_II!B42&amp;", ","")&amp;IF((KTS_II!C43="DF")*(KTS_II!E43&lt;&gt;0),KTS_II!B47&amp;", ","")&amp;IF((KTS_II!C44="DF")*(KTS_II!E44&lt;&gt;0),KTS_II!B44&amp;", ","")&amp;IF((KTS_II!C45="DF")*(KTS_II!E45&lt;&gt;0),KTS_II!B45&amp;", ","")&amp;IF((KTS_II!C46="DF")*(KTS_II!E46&lt;&gt;0),KTS_II!B46&amp;", ","")&amp;IF((KTS_II!C47="DF")*(KTS_II!E47&lt;&gt;0),KTS_II!B47&amp;", ","")&amp;IF((KTS_II!C48="DF")*(KTS_II!E48&lt;&gt;0),KTS_II!B48&amp;", ","")</f>
        <v xml:space="preserve">D06KTS206, D14MP1CL103, </v>
      </c>
      <c r="C59" s="322">
        <f>IF(KTS_II!F7&lt;&gt;0,KTS_II!F7*(SUMIFS(KTS_II!F12:F48,KTS_II!C12:C48,"=DF",KTS_II!E12:E48,"&lt;&gt;0",KTS_II!D12:D48,"&lt;&gt;DF")+SUMIFS(KTS_II!G12:G48,KTS_II!C12:C48,"=DF",KTS_II!E12:E48,"&lt;&gt;0",KTS_II!D12:D48,"&lt;&gt;DF")+SUMIFS(KTS_II!H12:H48,KTS_II!C12:C48,"=DF",KTS_II!E12:E48,"&lt;&gt;0",KTS_II!D12:D48,"&lt;&gt;DF")+SUMIFS(KTS_II!I12:I48,KTS_II!C12:C48,"=DF",KTS_II!E12:E48,"&lt;&gt;0",KTS_II!D12:D48,"&lt;&gt;DF")),14*(SUMIFS(KTS_II!F12:F48,KTS_II!C12:C48,"=DF",KTS_II!E12:E48,"&lt;&gt;0",KTS_II!D12:D48,"&lt;&gt;DF")+SUMIFS(KTS_II!G12:G48,KTS_II!C12:C48,"=DF",KTS_II!E12:E48,"&lt;&gt;0",KTS_II!D12:D48,"&lt;&gt;DF")+SUMIFS(KTS_II!H12:H48,KTS_II!C12:C48,"=DF",KTS_II!E12:E48,"&lt;&gt;0",KTS_II!D12:D48,"&lt;&gt;DF")+SUMIFS(KTS_II!I12:I48,KTS_II!C12:C48,"=DF",KTS_II!E12:E48,"&lt;&gt;0",KTS_II!D12:D48,"&lt;&gt;DF")))+IF(KTS_II!L7&lt;&gt;0,KTS_II!L7*(SUMIFS(KTS_II!L12:L48,KTS_II!C12:C48,"=DF",KTS_II!E12:E48,"&lt;&gt;0",KTS_II!D12:D48,"&lt;&gt;DF")+SUMIFS(KTS_II!M12:M48,KTS_II!C12:C48,"=DF",KTS_II!E12:E48,"&lt;&gt;0",KTS_II!D12:D48,"&lt;&gt;DF")+SUMIFS(KTS_II!N12:N48,KTS_II!C12:C48,"=DF",KTS_II!E12:E48,"&lt;&gt;0",KTS_II!D12:D48,"&lt;&gt;DF")+SUMIFS(KTS_II!O12:O48,KTS_II!C12:C48,"=DF",KTS_II!E12:E48,"&lt;&gt;0",KTS_II!D12:D48,"&lt;&gt;DF")),14*(SUMIFS(KTS_II!L12:L48,KTS_II!C12:C48,"=DF",KTS_II!E12:E48,"&lt;&gt;0",KTS_II!D12:D48,"&lt;&gt;DF")+SUMIFS(KTS_II!M12:M48,KTS_II!C12:C48,"=DF",KTS_II!E12:E48,"&lt;&gt;0",KTS_II!D12:D48,"&lt;&gt;DF")+SUMIFS(KTS_II!N12:N48,KTS_II!C12:C48,"=DF",KTS_II!E12:E48,"&lt;&gt;0",KTS_II!D12:D48,"&lt;&gt;DF")+SUMIFS(KTS_II!O12:O48,KTS_II!C12:C48,"=DF",KTS_II!E12:E48,"&lt;&gt;0",KTS_II!D12:D48,"&lt;&gt;DF")))</f>
        <v>56</v>
      </c>
      <c r="D59" s="216"/>
      <c r="E59" s="217"/>
      <c r="F59" s="218"/>
      <c r="G59" s="182"/>
      <c r="H59" s="183"/>
    </row>
    <row r="60" spans="1:17" ht="30" x14ac:dyDescent="0.25">
      <c r="A60" s="185" t="s">
        <v>47</v>
      </c>
      <c r="B60" s="316" t="str">
        <f>IF((KTS_II!C12="DD")*(KTS_II!E12&lt;&gt;0),KTS_II!B12&amp;", ","")&amp;IF((KTS_II!C13="DD")*(KTS_II!E13&lt;&gt;0),KTS_II!B13&amp;", ","")&amp;IF((KTS_II!C14="DD")*(KTS_II!E14&lt;&gt;0),KTS_II!B14&amp;", ","")&amp;IF((KTS_II!C15="DD")*(KTS_II!E15&lt;&gt;0),KTS_II!B15&amp;", ","")&amp;IF((KTS_II!C16="DD")*(KTS_II!E16&lt;&gt;0),KTS_II!B16&amp;", ","")&amp;IF((KTS_II!C17="DD")*(KTS_II!E17&lt;&gt;0),KTS_II!B17&amp;", ","")&amp;IF((KTS_II!C18="DD")*(KTS_II!E18&lt;&gt;0),KTS_II!B18&amp;", ","")&amp;IF((KTS_II!C22="DD")*(KTS_II!E22&lt;&gt;0),KTS_II!B22&amp;", ","")&amp;IF((KTS_II!C23="DD")*(KTS_II!E23&lt;&gt;0),KTS_II!B23&amp;", ","")&amp;IF((KTS_II!C24="DD")*(KTS_II!E24&lt;&gt;0),KTS_II!B24&amp;", ","")&amp;IF((KTS_II!C25="DD")*(KTS_II!E25&lt;&gt;0),KTS_II!B25&amp;", ","")&amp;IF((KTS_II!C26="DD")*(KTS_II!E26&lt;&gt;0),KTS_II!B26&amp;", ","")&amp;IF((KTS_II!C27="DD")*(KTS_II!E27&lt;&gt;0),KTS_II!B27&amp;", ","")&amp;IF((KTS_II!C19="DD")*(KTS_II!E19&lt;&gt;0),KTS_II!B19&amp;", ","")&amp;IF((KTS_II!C20="DD")*(KTS_II!E20&lt;&gt;0),KTS_II!B20&amp;", ","")&amp;IF((KTS_II!C21="DD")*(KTS_II!E21&lt;&gt;0),KTS_II!B21&amp;", ","")&amp;IF((KTS_II!C28="DD")*(KTS_II!E28&lt;&gt;0),KTS_II!B28&amp;", ","")&amp;IF((KTS_II!C29="DD")*(KTS_II!E29&lt;&gt;0),KTS_II!B29&amp;", ","")&amp;IF((KTS_II!C30="DD")*(KTS_II!E30&lt;&gt;0),KTS_II!B30&amp;", ","")&amp;IF((KTS_II!C31="DD")*(KTS_II!E31&lt;&gt;0),KTS_II!B31&amp;", ","")&amp;IF((KTS_II!C32="DD")*(KTS_II!E32&lt;&gt;0),KTS_II!B32&amp;", ","")&amp;IF((KTS_II!C33="DD")*(KTS_II!E33&lt;&gt;0),KTS_II!B33&amp;", ","")&amp;IF((KTS_II!C34="DD")*(KTS_II!E34&lt;&gt;0),KTS_II!B34&amp;", ","")&amp;IF((KTS_II!C35="DD")*(KTS_II!E35&lt;&gt;0),KTS_II!B35&amp;", ","")&amp;IF((KTS_II!C36="DD")*(KTS_II!E36&lt;&gt;0),KTS_II!B36&amp;", ","")&amp;IF((KTS_II!C37="DD")*(KTS_II!E37&lt;&gt;0),KTS_II!B37&amp;", ","")&amp;IF((KTS_II!C38="DD")*(KTS_II!E38&lt;&gt;0),KTS_II!B38&amp;", ","")&amp;IF((KTS_II!C39="DD")*(KTS_II!E39&lt;&gt;0),KTS_II!B39&amp;", ","")&amp;IF((KTS_II!C40="DD")*(KTS_II!E40&lt;&gt;0),KTS_II!B40&amp;", ","")&amp;IF((KTS_II!C41="DD")*(KTS_II!E41&lt;&gt;0),KTS_II!B41&amp;", ","")&amp;IF((KTS_II!C42="DD")*(KTS_II!E42&lt;&gt;0),KTS_II!B42&amp;", ","")&amp;IF((KTS_II!C43="DD")*(KTS_II!E43&lt;&gt;0),KTS_II!B47&amp;", ","")&amp;IF((KTS_II!C44="DD")*(KTS_II!E44&lt;&gt;0),KTS_II!B44&amp;", ","")&amp;IF((KTS_II!C45="DD")*(KTS_II!E45&lt;&gt;0),KTS_II!B45&amp;", ","")&amp;IF((KTS_II!C46="DD")*(KTS_II!E46&lt;&gt;0),KTS_II!B46&amp;", ","")&amp;IF((KTS_II!C47="DD")*(KTS_II!E47&lt;&gt;0),KTS_II!B47&amp;", ","")&amp;IF((KTS_II!C48="DD")*(KTS_II!E48&lt;&gt;0),KTS_II!B48&amp;", ","")</f>
        <v xml:space="preserve">D06KTS201, D06KTS202, D06KTS203, D06KTS211, D06KTS212, D06KTS214, </v>
      </c>
      <c r="C60" s="323">
        <f>IF(KTS_II!F7&lt;&gt;0,KTS_II!F7*(SUMIFS(KTS_II!F12:F48,KTS_II!C12:C48,"=DD",KTS_II!E12:E48,"&lt;&gt;0",KTS_II!D12:D48,"&lt;&gt;DF")+SUMIFS(KTS_II!G12:G48,KTS_II!C12:C48,"=DD",KTS_II!E12:E48,"&lt;&gt;0",KTS_II!D12:D48,"&lt;&gt;DF")+SUMIFS(KTS_II!H12:H48,KTS_II!C12:C48,"=DD",KTS_II!E12:E48,"&lt;&gt;0",KTS_II!D12:D48,"&lt;&gt;DF")+SUMIFS(KTS_II!I12:I48,KTS_II!C12:C48,"=DD",KTS_II!E12:E48,"&lt;&gt;0",KTS_II!D12:D48,"&lt;&gt;DF")),14*(SUMIFS(KTS_II!F12:F48,KTS_II!C12:C48,"=DD",KTS_II!E12:E48,"&lt;&gt;0",KTS_II!D12:D48,"&lt;&gt;DF")+SUMIFS(KTS_II!G12:G48,KTS_II!C12:C48,"=DD",KTS_II!E12:E48,"&lt;&gt;0",KTS_II!D12:D48,"&lt;&gt;DF")+SUMIFS(KTS_II!H12:H48,KTS_II!C12:C48,"=DD",KTS_II!E12:E48,"&lt;&gt;0",KTS_II!D12:D48,"&lt;&gt;DF")+SUMIFS(KTS_II!I12:I48,KTS_II!C12:C48,"=DD",KTS_II!E12:E48,"&lt;&gt;0",KTS_II!D12:D48,"&lt;&gt;DF")))+IF(KTS_II!L7&lt;&gt;0,KTS_II!L7*(SUMIFS(KTS_II!L12:L48,KTS_II!C12:C48,"=DD",KTS_II!E12:E48,"&lt;&gt;0",KTS_II!D12:D48,"&lt;&gt;DF")+SUMIFS(KTS_II!M12:M48,KTS_II!C12:C48,"=DD",KTS_II!E12:E48,"&lt;&gt;0",KTS_II!D12:D48,"&lt;&gt;DF")+SUMIFS(KTS_II!N12:N48,KTS_II!C12:C48,"=DD",KTS_II!E12:E48,"&lt;&gt;0",KTS_II!D12:D48,"&lt;&gt;DF")+SUMIFS(KTS_II!O12:O48,KTS_II!C12:C48,"=DD",KTS_II!E12:E48,"&lt;&gt;0",KTS_II!D12:D48,"&lt;&gt;DF")),14*(SUMIFS(KTS_II!L12:L48,KTS_II!C12:C48,"=DD",KTS_II!E12:E48,"&lt;&gt;0",KTS_II!D12:D48,"&lt;&gt;DF")+SUMIFS(KTS_II!M12:M48,KTS_II!C12:C48,"=DD",KTS_II!E12:E48,"&lt;&gt;0",KTS_II!D12:D48,"&lt;&gt;DF")+SUMIFS(KTS_II!N12:N48,KTS_II!C12:C48,"=DD",KTS_II!E12:E48,"&lt;&gt;0",KTS_II!D12:D48,"&lt;&gt;DF")+SUMIFS(KTS_II!O12:O48,KTS_II!C12:C48,"=DD",KTS_II!E12:E48,"&lt;&gt;0",KTS_II!D12:D48,"&lt;&gt;DF")))</f>
        <v>294</v>
      </c>
      <c r="D60" s="220"/>
      <c r="E60" s="221"/>
      <c r="F60" s="222"/>
      <c r="G60" s="187"/>
      <c r="H60" s="188"/>
    </row>
    <row r="61" spans="1:17" ht="30" x14ac:dyDescent="0.25">
      <c r="A61" s="185" t="s">
        <v>49</v>
      </c>
      <c r="B61" s="316" t="str">
        <f>IF((KTS_II!C12="DS")*(KTS_II!E12&lt;&gt;0),KTS_II!B12&amp;", ","")&amp;IF((KTS_II!C13="DS")*(KTS_II!E13&lt;&gt;0),KTS_II!B13&amp;", ","")&amp;IF((KTS_II!C14="DS")*(KTS_II!E14&lt;&gt;0),KTS_II!B14&amp;", ","")&amp;IF((KTS_II!C15="DS")*(KTS_II!E15&lt;&gt;0),KTS_II!B15&amp;", ","")&amp;IF((KTS_II!C16="DS")*(KTS_II!E16&lt;&gt;0),KTS_II!B16&amp;", ","")&amp;IF((KTS_II!C17="DS")*(KTS_II!E17&lt;&gt;0),KTS_II!B17&amp;", ","")&amp;IF((KTS_II!C18="DS")*(KTS_II!E18&lt;&gt;0),KTS_II!B18&amp;", ","")&amp;IF((KTS_II!C22="DS")*(KTS_II!E22&lt;&gt;0),KTS_II!B22&amp;", ","")&amp;IF((KTS_II!C23="DS")*(KTS_II!E23&lt;&gt;0),KTS_II!B23&amp;", ","")&amp;IF((KTS_II!C24="DS")*(KTS_II!E24&lt;&gt;0),KTS_II!B24&amp;", ","")&amp;IF((KTS_II!C25="DS")*(KTS_II!E25&lt;&gt;0),KTS_II!B25&amp;", ","")&amp;IF((KTS_II!C26="DS")*(KTS_II!E26&lt;&gt;0),KTS_II!B26&amp;", ","")&amp;IF((KTS_II!C27="DS")*(KTS_II!E27&lt;&gt;0),KTS_II!B27&amp;", ","")&amp;IF((KTS_II!C19="DS")*(KTS_II!E19&lt;&gt;0),KTS_II!B19&amp;", ","")&amp;IF((KTS_II!C20="DS")*(KTS_II!E20&lt;&gt;0),KTS_II!B20&amp;", ","")&amp;IF((KTS_II!C21="DS")*(KTS_II!E21&lt;&gt;0),KTS_II!B21&amp;", ","")&amp;IF((KTS_II!C28="DS")*(KTS_II!E28&lt;&gt;0),KTS_II!B28&amp;", ","")&amp;IF((KTS_II!C29="DS")*(KTS_II!E29&lt;&gt;0),KTS_II!B29&amp;", ","")&amp;IF((KTS_II!C30="DS")*(KTS_II!E30&lt;&gt;0),KTS_II!B30&amp;", ","")&amp;IF((KTS_II!C31="DS")*(KTS_II!E31&lt;&gt;0),KTS_II!B31&amp;", ","")&amp;IF((KTS_II!C32="DS")*(KTS_II!E32&lt;&gt;0),KTS_II!B32&amp;", ","")&amp;IF((KTS_II!C33="DS")*(KTS_II!E33&lt;&gt;0),KTS_II!B33&amp;", ","")&amp;IF((KTS_II!C34="DS")*(KTS_II!E34&lt;&gt;0),KTS_II!B34&amp;", ","")&amp;IF((KTS_II!C35="DS")*(KTS_II!E35&lt;&gt;0),KTS_II!B35&amp;", ","")&amp;IF((KTS_II!C36="DS")*(KTS_II!E36&lt;&gt;0),KTS_II!B36&amp;", ","")&amp;IF((KTS_II!C37="DS")*(KTS_II!E37&lt;&gt;0),KTS_II!B37&amp;", ","")&amp;IF((KTS_II!C38="DS")*(KTS_II!E38&lt;&gt;0),KTS_II!B38&amp;", ","")&amp;IF((KTS_II!C39="DS")*(KTS_II!E39&lt;&gt;0),KTS_II!B39&amp;", ","")&amp;IF((KTS_II!C40="DS")*(KTS_II!E40&lt;&gt;0),KTS_II!B40&amp;", ","")&amp;IF((KTS_II!C41="DS")*(KTS_II!E41&lt;&gt;0),KTS_II!B41&amp;", ","")&amp;IF((KTS_II!C42="DS")*(KTS_II!E42&lt;&gt;0),KTS_II!B42&amp;", ","")&amp;IF((KTS_II!C43="DS")*(KTS_II!E43&lt;&gt;0),KTS_II!B47&amp;", ","")&amp;IF((KTS_II!C44="DS")*(KTS_II!E44&lt;&gt;0),KTS_II!B44&amp;", ","")&amp;IF((KTS_II!C45="DS")*(KTS_II!E45&lt;&gt;0),KTS_II!B45&amp;", ","")&amp;IF((KTS_II!C46="DS")*(KTS_II!E46&lt;&gt;0),KTS_II!B46&amp;", ","")&amp;IF((KTS_II!C47="DS")*(KTS_II!E47&lt;&gt;0),KTS_II!B47&amp;", ","")&amp;IF((KTS_II!C48="DS")*(KTS_II!E48&lt;&gt;0),KTS_II!B48&amp;", ","")</f>
        <v xml:space="preserve">D06KTS204, D06KTS207, D06KTS213, D06KTS16, D06KTS208, D06KTS217, D06KTS219, D14MP1CL204, </v>
      </c>
      <c r="C61" s="323">
        <f>IF(KTS_II!F7&lt;&gt;0,KTS_II!F7*(SUMIFS(KTS_II!F12:F48,KTS_II!C12:C48,"=DS",KTS_II!E12:E48,"&lt;&gt;0",KTS_II!D12:D48,"&lt;&gt;DF")+SUMIFS(KTS_II!G12:G48,KTS_II!C12:C48,"=DS",KTS_II!E12:E48,"&lt;&gt;0",KTS_II!D12:D48,"&lt;&gt;DF")+SUMIFS(KTS_II!H12:H48,KTS_II!C12:C48,"=DS",KTS_II!E12:E48,"&lt;&gt;0",KTS_II!D12:D48,"&lt;&gt;DF")+SUMIFS(KTS_II!I12:I48,KTS_II!C12:C48,"=DS",KTS_II!E12:E48,"&lt;&gt;0",KTS_II!D12:D48,"&lt;&gt;DF")),14*(SUMIFS(KTS_II!F12:F48,KTS_II!C12:C48,"=DS",KTS_II!E12:E48,"&lt;&gt;0",KTS_II!D12:D48,"&lt;&gt;DF")+SUMIFS(KTS_II!G12:G48,KTS_II!C12:C48,"=DS",KTS_II!E12:E48,"&lt;&gt;0",KTS_II!D12:D48,"&lt;&gt;DF")+SUMIFS(KTS_II!H12:H48,KTS_II!C12:C48,"=DS",KTS_II!E12:E48,"&lt;&gt;0",KTS_II!D12:D48,"&lt;&gt;DF")+SUMIFS(KTS_II!I12:I48,KTS_II!C12:C48,"=DS",KTS_II!E12:E48,"&lt;&gt;0",KTS_II!D12:D48,"&lt;&gt;DF")))+IF(KTS_II!L7&lt;&gt;0,KTS_II!L7*(SUMIFS(KTS_II!L12:L48,KTS_II!C12:C48,"=DS",KTS_II!E12:E48,"&lt;&gt;0",KTS_II!D12:D48,"&lt;&gt;DF")+SUMIFS(KTS_II!M12:M48,KTS_II!C12:C48,"=DS",KTS_II!E12:E48,"&lt;&gt;0",KTS_II!D12:D48,"&lt;&gt;DF")+SUMIFS(KTS_II!N12:N48,KTS_II!C12:C48,"=DS",KTS_II!E12:E48,"&lt;&gt;0",KTS_II!D12:D48,"&lt;&gt;DF")+SUMIFS(KTS_II!O12:O48,KTS_II!C12:C48,"=DS",KTS_II!E12:E48,"&lt;&gt;0",KTS_II!D12:D48,"&lt;&gt;DF")),14*(SUMIFS(KTS_II!L12:L48,KTS_II!C12:C48,"=DS",KTS_II!E12:E48,"&lt;&gt;0",KTS_II!D12:D48,"&lt;&gt;DF")+SUMIFS(KTS_II!M12:M48,KTS_II!C12:C48,"=DS",KTS_II!E12:E48,"&lt;&gt;0",KTS_II!D12:D48,"&lt;&gt;DF")+SUMIFS(KTS_II!N12:N48,KTS_II!C12:C48,"=DS",KTS_II!E12:E48,"&lt;&gt;0",KTS_II!D12:D48,"&lt;&gt;DF")+SUMIFS(KTS_II!O12:O48,KTS_II!C12:C48,"=DS",KTS_II!E12:E48,"&lt;&gt;0",KTS_II!D12:D48,"&lt;&gt;DF")))</f>
        <v>280</v>
      </c>
      <c r="D61" s="220"/>
      <c r="E61" s="221"/>
      <c r="F61" s="222"/>
      <c r="G61" s="187"/>
      <c r="H61" s="188"/>
      <c r="I61" s="190"/>
      <c r="O61" s="230"/>
      <c r="Q61" s="230"/>
    </row>
    <row r="62" spans="1:17" ht="15.75" thickBot="1" x14ac:dyDescent="0.3">
      <c r="A62" s="193" t="s">
        <v>50</v>
      </c>
      <c r="B62" s="317" t="str">
        <f>IF((KTS_II!C12="DC")*(KTS_II!E12&lt;&gt;0),KTS_II!B12&amp;", ","")&amp;IF((KTS_II!C13="DC")*(KTS_II!E13&lt;&gt;0),KTS_II!B13&amp;", ","")&amp;IF((KTS_II!C14="DC")*(KTS_II!E14&lt;&gt;0),KTS_II!B14&amp;", ","")&amp;IF((KTS_II!C15="DC")*(KTS_II!E15&lt;&gt;0),KTS_II!B15&amp;", ","")&amp;IF((KTS_II!C16="DC")*(KTS_II!E16&lt;&gt;0),KTS_II!B16&amp;", ","")&amp;IF((KTS_II!C17="DC")*(KTS_II!E17&lt;&gt;0),KTS_II!B17&amp;", ","")&amp;IF((KTS_II!C18="DC")*(KTS_II!E18&lt;&gt;0),KTS_II!B18&amp;", ","")&amp;IF((KTS_II!C22="DC")*(KTS_II!E22&lt;&gt;0),KTS_II!B22&amp;", ","")&amp;IF((KTS_II!C23="DC")*(KTS_II!E23&lt;&gt;0),KTS_II!B23&amp;", ","")&amp;IF((KTS_II!C24="DC")*(KTS_II!E24&lt;&gt;0),KTS_II!B24&amp;", ","")&amp;IF((KTS_II!C25="DC")*(KTS_II!E25&lt;&gt;0),KTS_II!B25&amp;", ","")&amp;IF((KTS_II!C26="DC")*(KTS_II!E26&lt;&gt;0),KTS_II!B26&amp;", ","")&amp;IF((KTS_II!C27="DC")*(KTS_II!E27&lt;&gt;0),KTS_II!B27&amp;", ","")&amp;IF((KTS_II!C19="DC")*(KTS_II!E19&lt;&gt;0),KTS_II!B19&amp;", ","")&amp;IF((KTS_II!C20="DC")*(KTS_II!E20&lt;&gt;0),KTS_II!B20&amp;", ","")&amp;IF((KTS_II!C21="DC")*(KTS_II!E21&lt;&gt;0),KTS_II!B21&amp;", ","")&amp;IF((KTS_II!C28="DC")*(KTS_II!E28&lt;&gt;0),KTS_II!B28&amp;", ","")&amp;IF((KTS_II!C29="DC")*(KTS_II!E29&lt;&gt;0),KTS_II!B29&amp;", ","")&amp;IF((KTS_II!C30="DC")*(KTS_II!E30&lt;&gt;0),KTS_II!B30&amp;", ","")&amp;IF((KTS_II!C31="DC")*(KTS_II!E31&lt;&gt;0),KTS_II!B31&amp;", ","")&amp;IF((KTS_II!C32="DC")*(KTS_II!E32&lt;&gt;0),KTS_II!B32&amp;", ","")&amp;IF((KTS_II!C33="DC")*(KTS_II!E33&lt;&gt;0),KTS_II!B33&amp;", ","")&amp;IF((KTS_II!C34="DC")*(KTS_II!E34&lt;&gt;0),KTS_II!B34&amp;", ","")&amp;IF((KTS_II!C35="DC")*(KTS_II!E35&lt;&gt;0),KTS_II!B35&amp;", ","")&amp;IF((KTS_II!C36="DC")*(KTS_II!E36&lt;&gt;0),KTS_II!B36&amp;", ","")&amp;IF((KTS_II!C37="DC")*(KTS_II!E37&lt;&gt;0),KTS_II!B37&amp;", ","")&amp;IF((KTS_II!C38="DC")*(KTS_II!E38&lt;&gt;0),KTS_II!B38&amp;", ","")&amp;IF((KTS_II!C39="DC")*(KTS_II!E39&lt;&gt;0),KTS_II!B39&amp;", ","")&amp;IF((KTS_II!C40="DC")*(KTS_II!E40&lt;&gt;0),KTS_II!B40&amp;", ","")&amp;IF((KTS_II!C41="DC")*(KTS_II!E41&lt;&gt;0),KTS_II!B41&amp;", ","")&amp;IF((KTS_II!C42="DC")*(KTS_II!E42&lt;&gt;0),KTS_II!B42&amp;", ","")&amp;IF((KTS_II!C43="DC")*(KTS_II!E43&lt;&gt;0),KTS_II!B47&amp;", ","")&amp;IF((KTS_II!C44="DC")*(KTS_II!E44&lt;&gt;0),KTS_II!B44&amp;", ","")&amp;IF((KTS_II!C45="DC")*(KTS_II!E45&lt;&gt;0),KTS_II!B45&amp;", ","")&amp;IF((KTS_II!C46="DC")*(KTS_II!E46&lt;&gt;0),KTS_II!B46&amp;", ","")&amp;IF((KTS_II!C47="DC")*(KTS_II!E47&lt;&gt;0),KTS_II!B47&amp;", ","")&amp;IF((KTS_II!C48="DC")*(KTS_II!E48&lt;&gt;0),KTS_II!B48&amp;", ","")</f>
        <v xml:space="preserve">D06KTS205, D06KTS210, </v>
      </c>
      <c r="C62" s="324">
        <f>IF(KTS_II!F7&lt;&gt;0,KTS_II!F7*(SUMIFS(KTS_II!F12:F48,KTS_II!C12:C48,"=DC",KTS_II!E12:E48,"&lt;&gt;0",KTS_II!D12:D48,"&lt;&gt;DF")+SUMIFS(KTS_II!G12:G48,KTS_II!C12:C48,"=DC",KTS_II!E12:E48,"&lt;&gt;0",KTS_II!D12:D48,"&lt;&gt;DF")+SUMIFS(KTS_II!H12:H48,KTS_II!C12:C48,"=DC",KTS_II!E12:E48,"&lt;&gt;0",KTS_II!D12:D48,"&lt;&gt;DF")+SUMIFS(KTS_II!I12:I48,KTS_II!C12:C48,"=DC",KTS_II!E12:E48,"&lt;&gt;0",KTS_II!D12:D48,"&lt;&gt;DF")),14*(SUMIFS(KTS_II!F12:F48,KTS_II!C12:C48,"=DC",KTS_II!E12:E48,"&lt;&gt;0",KTS_II!D12:D48,"&lt;&gt;DF")+SUMIFS(KTS_II!G12:G48,KTS_II!C12:C48,"=DC",KTS_II!E12:E48,"&lt;&gt;0",KTS_II!D12:D48,"&lt;&gt;DF")+SUMIFS(KTS_II!H12:H48,KTS_II!C12:C48,"=DC",KTS_II!E12:E48,"&lt;&gt;0",KTS_II!D12:D48,"&lt;&gt;DF")+SUMIFS(KTS_II!I12:I48,KTS_II!C12:C48,"=DC",KTS_II!E12:E48,"&lt;&gt;0",KTS_II!D12:D48,"&lt;&gt;DF")))+IF(KTS_II!L7&lt;&gt;0,KTS_II!L7*(SUMIFS(KTS_II!L12:L48,KTS_II!C12:C48,"=DC",KTS_II!E12:E48,"&lt;&gt;0",KTS_II!D12:D48,"&lt;&gt;DF")+SUMIFS(KTS_II!M12:M48,KTS_II!C12:C48,"=DC",KTS_II!E12:E48,"&lt;&gt;0",KTS_II!D12:D48,"&lt;&gt;DF")+SUMIFS(KTS_II!N12:N48,KTS_II!C12:C48,"=DC",KTS_II!E12:E48,"&lt;&gt;0",KTS_II!D12:D48,"&lt;&gt;DF")+SUMIFS(KTS_II!O12:O48,KTS_II!C12:C48,"=DC",KTS_II!E12:E48,"&lt;&gt;0",KTS_II!D12:D48,"&lt;&gt;DF")),14*(SUMIFS(KTS_II!L12:L48,KTS_II!C12:C48,"=DC",KTS_II!E12:E48,"&lt;&gt;0",KTS_II!D12:D48,"&lt;&gt;DF")+SUMIFS(KTS_II!M12:M48,KTS_II!C12:C48,"=DC",KTS_II!E12:E48,"&lt;&gt;0",KTS_II!D12:D48,"&lt;&gt;DF")+SUMIFS(KTS_II!N12:N48,KTS_II!C12:C48,"=DC",KTS_II!E12:E48,"&lt;&gt;0",KTS_II!D12:D48,"&lt;&gt;DF")+SUMIFS(KTS_II!O12:O48,KTS_II!C12:C48,"=DC",KTS_II!E12:E48,"&lt;&gt;0",KTS_II!D12:D48,"&lt;&gt;DF")))</f>
        <v>84</v>
      </c>
      <c r="D62" s="223"/>
      <c r="E62" s="224"/>
      <c r="F62" s="225"/>
      <c r="G62" s="194"/>
      <c r="H62" s="195"/>
    </row>
    <row r="63" spans="1:17" ht="30.75" thickBot="1" x14ac:dyDescent="0.3">
      <c r="A63" s="329" t="s">
        <v>58</v>
      </c>
      <c r="B63" s="317" t="str">
        <f>IF((KTS_II!C12="DOU")*(KTS_II!E12&lt;&gt;0),KTS_II!B12&amp;", ","")&amp;IF((KTS_II!C13="DOU")*(KTS_II!E13&lt;&gt;0),KTS_II!B13&amp;", ","")&amp;IF((KTS_II!C14="DOU")*(KTS_II!E14&lt;&gt;0),KTS_II!B14&amp;", ","")&amp;IF((KTS_II!C15="DOU")*(KTS_II!E15&lt;&gt;0),KTS_II!B15&amp;", ","")&amp;IF((KTS_II!C16="DOU")*(KTS_II!E16&lt;&gt;0),KTS_II!B16&amp;", ","")&amp;IF((KTS_II!C17="DOU")*(KTS_II!E17&lt;&gt;0),KTS_II!B17&amp;", ","")&amp;IF((KTS_II!C18="DOU")*(KTS_II!E18&lt;&gt;0),KTS_II!B18&amp;", ","")&amp;IF((KTS_II!C22="DOU")*(KTS_II!E22&lt;&gt;0),KTS_II!B22&amp;", ","")&amp;IF((KTS_II!C23="DOU")*(KTS_II!E23&lt;&gt;0),KTS_II!B23&amp;", ","")&amp;IF((KTS_II!C24="DOU")*(KTS_II!E24&lt;&gt;0),KTS_II!B24&amp;", ","")&amp;IF((KTS_II!C25="DOU")*(KTS_II!E25&lt;&gt;0),KTS_II!B25&amp;", ","")&amp;IF((KTS_II!C26="DOU")*(KTS_II!E26&lt;&gt;0),KTS_II!B26&amp;", ","")&amp;IF((KTS_II!C27="DOU")*(KTS_II!E27&lt;&gt;0),KTS_II!B27&amp;", ","")&amp;IF((KTS_II!C19="DOU")*(KTS_II!E19&lt;&gt;0),KTS_II!B19&amp;", ","")&amp;IF((KTS_II!C20="DOU")*(KTS_II!E20&lt;&gt;0),KTS_II!B20&amp;", ","")&amp;IF((KTS_II!C21="DOU")*(KTS_II!E21&lt;&gt;0),KTS_II!B21&amp;", ","")&amp;IF((KTS_II!C28="DOU")*(KTS_II!E28&lt;&gt;0),KTS_II!B28&amp;", ","")&amp;IF((KTS_II!C29="DOU")*(KTS_II!E29&lt;&gt;0),KTS_II!B29&amp;", ","")&amp;IF((KTS_II!C30="DOU")*(KTS_II!E30&lt;&gt;0),KTS_II!B30&amp;", ","")&amp;IF((KTS_II!C31="DOU")*(KTS_II!E31&lt;&gt;0),KTS_II!B31&amp;", ","")&amp;IF((KTS_II!C32="DOU")*(KTS_II!E32&lt;&gt;0),KTS_II!B32&amp;", ","")&amp;IF((KTS_II!C33="DOU")*(KTS_II!E33&lt;&gt;0),KTS_II!B33&amp;", ","")&amp;IF((KTS_II!C34="DOU")*(KTS_II!E34&lt;&gt;0),KTS_II!B34&amp;", ","")&amp;IF((KTS_II!C35="DOU")*(KTS_II!E35&lt;&gt;0),KTS_II!B35&amp;", ","")&amp;IF((KTS_II!C36="DOU")*(KTS_II!E36&lt;&gt;0),KTS_II!B36&amp;", ","")&amp;IF((KTS_II!C37="DOU")*(KTS_II!E37&lt;&gt;0),KTS_II!B37&amp;", ","")&amp;IF((KTS_II!C38="DOU")*(KTS_II!E38&lt;&gt;0),KTS_II!B38&amp;", ","")&amp;IF((KTS_II!C39="DOU")*(KTS_II!E39&lt;&gt;0),KTS_II!B39&amp;", ","")&amp;IF((KTS_II!C40="DOU")*(KTS_II!E40&lt;&gt;0),KTS_II!B40&amp;", ","")&amp;IF((KTS_II!C41="DOU")*(KTS_II!E41&lt;&gt;0),KTS_II!B41&amp;", ","")&amp;IF((KTS_II!C42="DOU")*(KTS_II!E42&lt;&gt;0),KTS_II!B42&amp;", ","")&amp;IF((KTS_II!C43="DOU")*(KTS_II!E43&lt;&gt;0),KTS_II!B47&amp;", ","")&amp;IF((KTS_II!C44="DOU")*(KTS_II!E44&lt;&gt;0),KTS_II!B44&amp;", ","")&amp;IF((KTS_II!C45="DOU")*(KTS_II!E45&lt;&gt;0),KTS_II!B45&amp;", ","")&amp;IF((KTS_II!C46="DOU")*(KTS_II!E46&lt;&gt;0),KTS_II!B46&amp;", ","")&amp;IF((KTS_II!C47="DOU")*(KTS_II!E47&lt;&gt;0),KTS_II!B47&amp;", ","")&amp;IF((KTS_II!C48="DOU")*(KTS_II!E48&lt;&gt;0),KTS_II!B48&amp;", ","")</f>
        <v xml:space="preserve">D06KTS215, </v>
      </c>
      <c r="C63" s="359">
        <f>IF(KTS_II!F7&lt;&gt;0,KTS_II!F7*(SUMIFS(KTS_II!F12:F48,KTS_II!C12:C48,"=DOU",KTS_II!E12:E48,"&lt;&gt;0",KTS_II!D12:D48,"&lt;&gt;DF")+SUMIFS(KTS_II!G12:G48,KTS_II!C12:C48,"=DOU",KTS_II!E12:E48,"&lt;&gt;0",KTS_II!D12:D48,"&lt;&gt;DF")+SUMIFS(KTS_II!H12:H48,KTS_II!C12:C48,"=DOU",KTS_II!E12:E48,"&lt;&gt;0",KTS_II!D12:D48,"&lt;&gt;DF")+SUMIFS(KTS_II!I12:I48,KTS_II!C12:C48,"=DOU",KTS_II!E12:E48,"&lt;&gt;0",KTS_II!D12:D48,"&lt;&gt;DF")),14*(SUMIFS(KTS_II!F12:F48,KTS_II!C12:C48,"=DOU",KTS_II!E12:E48,"&lt;&gt;0",KTS_II!D12:D48,"&lt;&gt;DF")+SUMIFS(KTS_II!G12:G48,KTS_II!C12:C48,"=DOU",KTS_II!E12:E48,"&lt;&gt;0",KTS_II!D12:D48,"&lt;&gt;DF")+SUMIFS(KTS_II!H12:H48,KTS_II!C12:C48,"=DOU",KTS_II!E12:E48,"&lt;&gt;0",KTS_II!D12:D48,"&lt;&gt;DF")+SUMIFS(KTS_II!I12:I48,KTS_II!C12:C48,"=DOU",KTS_II!E12:E48,"&lt;&gt;0",KTS_II!D12:D48,"&lt;&gt;DF")))+IF(KTS_II!L7&lt;&gt;0,KTS_II!L7*(SUMIFS(KTS_II!L12:L48,KTS_II!C12:C48,"=DOU",KTS_II!E12:E48,"&lt;&gt;0",KTS_II!D12:D48,"&lt;&gt;DF")+SUMIFS(KTS_II!M12:M48,KTS_II!C12:C48,"=DOU",KTS_II!E12:E48,"&lt;&gt;0",KTS_II!D12:D48,"&lt;&gt;DF")+SUMIFS(KTS_II!N12:N48,KTS_II!C12:C48,"=DOU",KTS_II!E12:E48,"&lt;&gt;0",KTS_II!D12:D48,"&lt;&gt;DF")+SUMIFS(KTS_II!O12:O48,KTS_II!C12:C48,"=DOU",KTS_II!E12:E48,"&lt;&gt;0",KTS_II!D12:D48,"&lt;&gt;DF")),14*(SUMIFS(KTS_II!L12:L48,KTS_II!C12:C48,"=DOU",KTS_II!E12:E48,"&lt;&gt;0",KTS_II!D12:D48,"&lt;&gt;DF")+SUMIFS(KTS_II!M12:M48,KTS_II!C12:C48,"=DOU",KTS_II!E12:E48,"&lt;&gt;0",KTS_II!D12:D48,"&lt;&gt;DF")+SUMIFS(KTS_II!N12:N48,KTS_II!C12:C48,"=DOU",KTS_II!E12:E48,"&lt;&gt;0",KTS_II!D12:D48,"&lt;&gt;DF")+SUMIFS(KTS_II!O12:O48,KTS_II!C12:C48,"=DOU",KTS_II!E12:E48,"&lt;&gt;0",KTS_II!D12:D48,"&lt;&gt;DF")))</f>
        <v>42</v>
      </c>
      <c r="D63" s="223"/>
      <c r="E63" s="224"/>
      <c r="F63" s="225"/>
      <c r="G63" s="228"/>
      <c r="H63" s="229"/>
    </row>
    <row r="64" spans="1:17" x14ac:dyDescent="0.25">
      <c r="C64" s="320">
        <f>SUM(C59:C63)</f>
        <v>756</v>
      </c>
    </row>
    <row r="65" spans="1:9" ht="15.75" thickBot="1" x14ac:dyDescent="0.3">
      <c r="A65" s="173" t="s">
        <v>57</v>
      </c>
      <c r="D65" s="174"/>
      <c r="E65" s="174"/>
      <c r="F65" s="174"/>
      <c r="G65" s="174"/>
      <c r="H65" s="174"/>
    </row>
    <row r="66" spans="1:9" ht="15.75" thickBot="1" x14ac:dyDescent="0.3">
      <c r="A66" s="177" t="s">
        <v>18</v>
      </c>
      <c r="B66" s="314" t="s">
        <v>17</v>
      </c>
      <c r="C66" s="321" t="s">
        <v>20</v>
      </c>
      <c r="D66" s="177" t="s">
        <v>16</v>
      </c>
      <c r="E66" s="461" t="s">
        <v>22</v>
      </c>
      <c r="F66" s="462"/>
      <c r="G66" s="463" t="s">
        <v>21</v>
      </c>
      <c r="H66" s="464"/>
    </row>
    <row r="67" spans="1:9" ht="60" x14ac:dyDescent="0.25">
      <c r="A67" s="180" t="s">
        <v>59</v>
      </c>
      <c r="B67" s="315" t="str">
        <f>IF((KTS_II!D12="DOB")*(KTS_II!E12&lt;&gt;0),KTS_II!B12&amp;", ","")&amp;IF((KTS_II!D13="DOB")*(KTS_II!E13&lt;&gt;0),KTS_II!B13&amp;", ","")&amp;IF((KTS_II!D14="DOB")*(KTS_II!E14&lt;&gt;0),KTS_II!B14&amp;", ","")&amp;IF((KTS_II!D15="DOB")*(KTS_II!E15&lt;&gt;0),KTS_II!B15&amp;", ","")&amp;IF((KTS_II!D16="DOB")*(KTS_II!E16&lt;&gt;0),KTS_II!B16&amp;", ","")&amp;IF((KTS_II!D17="DOB")*(KTS_II!E17&lt;&gt;0),KTS_II!B17&amp;", ","")&amp;IF((KTS_II!D18="DOB")*(KTS_II!E18&lt;&gt;0),KTS_II!B18&amp;", ","")&amp;IF((KTS_II!D22="DOB")*(KTS_II!E22&lt;&gt;0),KTS_II!B22&amp;", ","")&amp;IF((KTS_II!D23="DOB")*(KTS_II!E23&lt;&gt;0),KTS_II!B23&amp;", ","")&amp;IF((KTS_II!D24="DOB")*(KTS_II!E24&lt;&gt;0),KTS_II!B24&amp;", ","")&amp;IF((KTS_II!D25="DOB")*(KTS_II!E25&lt;&gt;0),KTS_II!B25&amp;", ","")&amp;IF((KTS_II!D26="DOB")*(KTS_II!E26&lt;&gt;0),KTS_II!B26&amp;", ","")&amp;IF((KTS_II!D27="DOB")*(KTS_II!E27&lt;&gt;0),KTS_II!B27&amp;", ","")&amp;IF((KTS_II!D19="DOB")*(KTS_II!E19&lt;&gt;0),KTS_II!B19&amp;", ","")&amp;IF((KTS_II!D20="DOB")*(KTS_II!E20&lt;&gt;0),KTS_II!B20&amp;", ","")&amp;IF((KTS_II!D21="DOB")*(KTS_II!E21&lt;&gt;0),KTS_II!B21&amp;", ","")&amp;IF((KTS_II!D28="DOB")*(KTS_II!E28&lt;&gt;0),KTS_II!B28&amp;", ","")&amp;IF((KTS_II!D29="DOB")*(KTS_II!E29&lt;&gt;0),KTS_II!B29&amp;", ","")&amp;IF((KTS_II!D30="DOB")*(KTS_II!E30&lt;&gt;0),KTS_II!B30&amp;", ","")&amp;IF((KTS_II!D31="DOB")*(KTS_II!E31&lt;&gt;0),KTS_II!B31&amp;", ","")&amp;IF((KTS_II!D32="DOB")*(KTS_II!E32&lt;&gt;0),KTS_II!B32&amp;", ","")&amp;IF((KTS_II!D33="DOB")*(KTS_II!E33&lt;&gt;0),KTS_II!B33&amp;", ","")&amp;IF((KTS_II!D34="DOB")*(KTS_II!E34&lt;&gt;0),KTS_II!B34&amp;", ","")&amp;IF((KTS_II!D35="DOB")*(KTS_II!E35&lt;&gt;0),KTS_II!B35&amp;", ","")&amp;IF((KTS_II!D36="DOB")*(KTS_II!E36&lt;&gt;0),KTS_II!B36&amp;", ","")&amp;IF((KTS_II!D37="DOB")*(KTS_II!E37&lt;&gt;0),KTS_II!B37&amp;", ","")&amp;IF((KTS_II!D38="DOB")*(KTS_II!E38&lt;&gt;0),KTS_II!B38&amp;", ","")&amp;IF((KTS_II!D39="DOB")*(KTS_II!E39&lt;&gt;0),KTS_II!B39&amp;", ","")&amp;IF((KTS_II!D40="DOB")*(KTS_II!E40&lt;&gt;0),KTS_II!B40&amp;", ","")&amp;IF((KTS_II!D41="DOB")*(KTS_II!E41&lt;&gt;0),KTS_II!B41&amp;", ","")&amp;IF((KTS_II!D42="DOB")*(KTS_II!E42&lt;&gt;0),KTS_II!B42&amp;", ","")&amp;IF((KTS_II!D43="DOB")*(KTS_II!E43&lt;&gt;0),KTS_II!B43&amp;", ","")&amp;IF((KTS_II!D44="DOB")*(KTS_II!E44&lt;&gt;0),KTS_II!B44&amp;", ","")&amp;IF((KTS_II!D45="DOB")*(KTS_II!E45&lt;&gt;0),KTS_II!B45&amp;", ","")&amp;IF((KTS_II!D46="DOB")*(KTS_II!E46&lt;&gt;0),KTS_II!B46&amp;", ","")&amp;IF((KTS_II!D47="DOB")*(KTS_II!E47&lt;&gt;0),KTS_II!B47&amp;", ","")&amp;IF((KTS_II!D48="DOB")*(KTS_II!E48&lt;&gt;0),KTS_II!B48&amp;", ","")</f>
        <v xml:space="preserve">D06KTS201, D06KTS202, D06KTS203, D06KTS204, D06KTS205, D06KTS206, D06KTS207, D06KTS211, D06KTS212, D06KTS213, D06KTS214, D06KTS215, D06KTS16, </v>
      </c>
      <c r="C67" s="327">
        <f>IF(KTS_II!F7&lt;&gt;0,KTS_II!F7*(SUMIFS(KTS_II!F12:F48,KTS_II!D12:D48,"=DOB",KTS_II!E12:E48,"&lt;&gt;0")+SUMIFS(KTS_II!G12:G48,KTS_II!D12:D48,"=DOB",KTS_II!E12:E48,"&lt;&gt;0")+SUMIFS(KTS_II!H12:H48,KTS_II!D12:D48,"=DOB",KTS_II!E12:E48,"&lt;&gt;0")+SUMIFS(KTS_II!I12:I48,KTS_II!D12:D48,"=DOB",KTS_II!E12:E48,"&lt;&gt;0")),14*(SUMIFS(KTS_II!F12:F48,KTS_II!D12:D48,"=DOB",KTS_II!E12:E48,"&lt;&gt;0")+SUMIFS(KTS_II!G12:G48,KTS_II!D12:D48,"=DOB",KTS_II!E12:E48,"&lt;&gt;0")+SUMIFS(KTS_II!H12:H48,KTS_II!D12:D48,"=DOB",KTS_II!E12:E48,"&lt;&gt;0")+SUMIFS(KTS_II!I12:I48,KTS_II!D12:D48,"=DOB",KTS_II!E12:E48,"&lt;&gt;0")))+IF(KTS_II!L7&lt;&gt;0,KTS_II!L7*(SUMIFS(KTS_II!L12:L48,KTS_II!D12:D48,"=DOB",KTS_II!E12:E48,"&lt;&gt;0")+SUMIFS(KTS_II!M12:M48,KTS_II!D12:D48,"=DOB",KTS_II!E12:E48,"&lt;&gt;0")+SUMIFS(KTS_II!N12:N48,KTS_II!D12:D48,"=DOB",KTS_II!E12:E48,"&lt;&gt;0")+SUMIFS(KTS_II!O12:O48,KTS_II!D12:D48,"=DOB",KTS_II!E12:E48,"&lt;&gt;0")),14*(SUMIFS(KTS_II!L12:L48,KTS_II!D12:D48,"=DOB",KTS_II!E12:E48,"&lt;&gt;0")+SUMIFS(KTS_II!M12:M48,KTS_II!D12:D48,"=DOB",KTS_II!E12:E48,"&lt;&gt;0")+SUMIFS(KTS_II!N12:N48,KTS_II!D12:D48,"=DOB",KTS_II!E12:E48,"&lt;&gt;0")+SUMIFS(KTS_II!O12:O48,KTS_II!D12:D48,"=DOB",KTS_II!E12:E48,"&lt;&gt;0")))</f>
        <v>588</v>
      </c>
      <c r="D67" s="216"/>
      <c r="E67" s="217"/>
      <c r="F67" s="218"/>
      <c r="G67" s="182"/>
      <c r="H67" s="183"/>
      <c r="I67" s="190"/>
    </row>
    <row r="68" spans="1:9" x14ac:dyDescent="0.25">
      <c r="A68" s="185" t="s">
        <v>53</v>
      </c>
      <c r="B68" s="316" t="str">
        <f>IF((KTS_II!D12="DO")*(KTS_II!E12&lt;&gt;0),KTS_II!B12&amp;", ","")&amp;IF((KTS_II!D13="DO")*(KTS_II!E13&lt;&gt;0),KTS_II!B13&amp;", ","")&amp;IF((KTS_II!D14="DO")*(KTS_II!E14&lt;&gt;0),KTS_II!B14&amp;", ","")&amp;IF((KTS_II!D15="DO")*(KTS_II!E15&lt;&gt;0),KTS_II!B15&amp;", ","")&amp;IF((KTS_II!D16="DO")*(KTS_II!E16&lt;&gt;0),KTS_II!B16&amp;", ","")&amp;IF((KTS_II!D17="DO")*(KTS_II!E17&lt;&gt;0),KTS_II!B17&amp;", ","")&amp;IF((KTS_II!D18="DO")*(KTS_II!E18&lt;&gt;0),KTS_II!B18&amp;", ","")&amp;IF((KTS_II!D22="DO")*(KTS_II!E22&lt;&gt;0),KTS_II!B22&amp;", ","")&amp;IF((KTS_II!D23="DO")*(KTS_II!E23&lt;&gt;0),KTS_II!B23&amp;", ","")&amp;IF((KTS_II!D24="DO")*(KTS_II!E24&lt;&gt;0),KTS_II!B24&amp;", ","")&amp;IF((KTS_II!D25="DO")*(KTS_II!E25&lt;&gt;0),KTS_II!B25&amp;", ","")&amp;IF((KTS_II!D26="DO")*(KTS_II!E26&lt;&gt;0),KTS_II!B26&amp;", ","")&amp;IF((KTS_II!D27="DO")*(KTS_II!E27&lt;&gt;0),KTS_II!B27&amp;", ","")&amp;IF((KTS_II!D19="DO")*(KTS_II!E19&lt;&gt;0),KTS_II!B19&amp;", ","")&amp;IF((KTS_II!D20="DO")*(KTS_II!E20&lt;&gt;0),KTS_II!B20&amp;", ","")&amp;IF((KTS_II!D21="DO")*(KTS_II!E21&lt;&gt;0),KTS_II!B21&amp;", ","")&amp;IF((KTS_II!D28="DO")*(KTS_II!E28&lt;&gt;0),KTS_II!B28&amp;", ","")&amp;IF((KTS_II!D29="DO")*(KTS_II!E29&lt;&gt;0),KTS_II!B29&amp;", ","")&amp;IF((KTS_II!D30="DO")*(KTS_II!E30&lt;&gt;0),KTS_II!B30&amp;", ","")&amp;IF((KTS_II!D31="DO")*(KTS_II!E31&lt;&gt;0),KTS_II!B31&amp;", ","")&amp;IF((KTS_II!D32="DO")*(KTS_II!E32&lt;&gt;0),KTS_II!B32&amp;", ","")&amp;IF((KTS_II!D33="DO")*(KTS_II!E33&lt;&gt;0),KTS_II!B33&amp;", ","")&amp;IF((KTS_II!D34="DO")*(KTS_II!E34&lt;&gt;0),KTS_II!B34&amp;", ","")&amp;IF((KTS_II!D35="DO")*(KTS_II!E35&lt;&gt;0),KTS_II!B35&amp;", ","")&amp;IF((KTS_II!D36="DO")*(KTS_II!E36&lt;&gt;0),KTS_II!B36&amp;", ","")&amp;IF((KTS_II!D37="DO")*(KTS_II!E37&lt;&gt;0),KTS_II!B37&amp;", ","")&amp;IF((KTS_II!D38="DO")*(KTS_II!E38&lt;&gt;0),KTS_II!B38&amp;", ","")&amp;IF((KTS_II!D39="DO")*(KTS_II!E39&lt;&gt;0),KTS_II!B39&amp;", ","")&amp;IF((KTS_II!D40="DO")*(KTS_II!E40&lt;&gt;0),KTS_II!B40&amp;", ","")&amp;IF((KTS_II!D41="DO")*(KTS_II!E41&lt;&gt;0),KTS_II!B41&amp;", ","")&amp;IF((KTS_II!D42="DO")*(KTS_II!E42&lt;&gt;0),KTS_II!B42&amp;", ","")&amp;IF((KTS_II!D43="DO")*(KTS_II!E43&lt;&gt;0),KTS_II!B43&amp;", ","")&amp;IF((KTS_II!D44="DO")*(KTS_II!E44&lt;&gt;0),KTS_II!B44&amp;", ","")&amp;IF((KTS_II!D45="DO")*(KTS_II!E45&lt;&gt;0),KTS_II!B45&amp;", ","")&amp;IF((KTS_II!D46="DO")*(KTS_II!E46&lt;&gt;0),KTS_II!B46&amp;", ","")&amp;IF((KTS_II!D47="DO")*(KTS_II!E47&lt;&gt;0),KTS_II!B47&amp;", ","")&amp;IF((KTS_II!D48="DO")*(KTS_II!E48&lt;&gt;0),KTS_II!B48&amp;", ","")</f>
        <v xml:space="preserve">D06KTS208, D06KTS210, D06KTS217, D06KTS219, </v>
      </c>
      <c r="C68" s="325">
        <f>IF(KTS_II!F7&lt;&gt;0,KTS_II!F7*(SUMIFS(KTS_II!F12:F48,KTS_II!D12:D48,"=DO",KTS_II!E12:E48,"&lt;&gt;0")+SUMIFS(KTS_II!G12:G48,KTS_II!D12:D48,"=DO",KTS_II!E12:E48,"&lt;&gt;0")+SUMIFS(KTS_II!H12:H48,KTS_II!D12:D48,"=DO",KTS_II!E12:E48,"&lt;&gt;0")+SUMIFS(KTS_II!I12:I48,KTS_II!D12:D48,"=DO",KTS_II!E12:E48,"&lt;&gt;0")),14*(SUMIFS(KTS_II!F12:F48,KTS_II!D12:D48,"=DO",KTS_II!E12:E48,"&lt;&gt;0")+SUMIFS(KTS_II!G12:G48,KTS_II!D12:D48,"=DO",KTS_II!E12:E48,"&lt;&gt;0")+SUMIFS(KTS_II!H12:H48,KTS_II!D12:D48,"=DO",KTS_II!E12:E48,"&lt;&gt;0")+SUMIFS(KTS_II!I12:I48,KTS_II!D12:D48,"=DO",KTS_II!E12:E48,"&lt;&gt;0")))+IF(KTS_II!L7&lt;&gt;0,KTS_II!L7*(SUMIFS(KTS_II!L12:L48,KTS_II!D12:D48,"=DO",KTS_II!E12:E48,"&lt;&gt;0")+SUMIFS(KTS_II!M12:M48,KTS_II!D12:D48,"=DO",KTS_II!E12:E48,"&lt;&gt;0")+SUMIFS(KTS_II!N12:N48,KTS_II!D12:D48,"=DO",KTS_II!E12:E48,"&lt;&gt;0")+SUMIFS(KTS_II!O12:O48,KTS_II!D12:D48,"=DO",KTS_II!E12:E48,"&lt;&gt;0")),14*(SUMIFS(KTS_II!L12:L48,KTS_II!D12:D48,"=DO",KTS_II!E12:E48,"&lt;&gt;0")+SUMIFS(KTS_II!M12:M48,KTS_II!D12:D48,"=DO",KTS_II!E12:E48,"&lt;&gt;0")+SUMIFS(KTS_II!N12:N48,KTS_II!D12:D48,"=DO",KTS_II!E12:E48,"&lt;&gt;0")+SUMIFS(KTS_II!O12:O48,KTS_II!D12:D48,"=DO",KTS_II!E12:E48,"&lt;&gt;0")))</f>
        <v>168</v>
      </c>
      <c r="D68" s="204"/>
      <c r="E68" s="221"/>
      <c r="F68" s="222"/>
      <c r="G68" s="187"/>
      <c r="H68" s="188"/>
    </row>
    <row r="69" spans="1:9" ht="15.75" thickBot="1" x14ac:dyDescent="0.3">
      <c r="A69" s="193" t="s">
        <v>55</v>
      </c>
      <c r="B69" s="317" t="str">
        <f>IF((KTS_II!D12="DF")*(KTS_II!E12&lt;&gt;0),KTS_II!B12&amp;", ","")&amp;IF((KTS_II!D13="DF")*(KTS_II!E13&lt;&gt;0),KTS_II!B13&amp;", ","")&amp;IF((KTS_II!D14="DF")*(KTS_II!E14&lt;&gt;0),KTS_II!B14&amp;", ","")&amp;IF((KTS_II!D15="DF")*(KTS_II!E15&lt;&gt;0),KTS_II!B15&amp;", ","")&amp;IF((KTS_II!D16="DF")*(KTS_II!E16&lt;&gt;0),KTS_II!B16&amp;", ","")&amp;IF((KTS_II!D17="DF")*(KTS_II!E17&lt;&gt;0),KTS_II!B17&amp;", ","")&amp;IF((KTS_II!D18="DF")*(KTS_II!E18&lt;&gt;0),KTS_II!B18&amp;", ","")&amp;IF((KTS_II!D22="DF")*(KTS_II!E22&lt;&gt;0),KTS_II!B22&amp;", ","")&amp;IF((KTS_II!D23="DF")*(KTS_II!E23&lt;&gt;0),KTS_II!B23&amp;", ","")&amp;IF((KTS_II!D24="DF")*(KTS_II!E24&lt;&gt;0),KTS_II!B24&amp;", ","")&amp;IF((KTS_II!D25="DF")*(KTS_II!E25&lt;&gt;0),KTS_II!B25&amp;", ","")&amp;IF((KTS_II!D26="DF")*(KTS_II!E26&lt;&gt;0),KTS_II!B26&amp;", ","")&amp;IF((KTS_II!D27="DF")*(KTS_II!E27&lt;&gt;0),KTS_II!B27&amp;", ","")&amp;IF((KTS_II!D19="DF")*(KTS_II!E19&lt;&gt;0),KTS_II!B19&amp;", ","")&amp;IF((KTS_II!D20="DF")*(KTS_II!E20&lt;&gt;0),KTS_II!B20&amp;", ","")&amp;IF((KTS_II!D21="DF")*(KTS_II!E21&lt;&gt;0),KTS_II!B21&amp;", ","")&amp;IF((KTS_II!D28="DF")*(KTS_II!E28&lt;&gt;0),KTS_II!B28&amp;", ","")&amp;IF((KTS_II!D29="DF")*(KTS_II!E29&lt;&gt;0),KTS_II!B29&amp;", ","")&amp;IF((KTS_II!D30="DF")*(KTS_II!E30&lt;&gt;0),KTS_II!B30&amp;", ","")&amp;IF((KTS_II!D31="DF")*(KTS_II!E31&lt;&gt;0),KTS_II!B31&amp;", ","")&amp;IF((KTS_II!D32="DF")*(KTS_II!E32&lt;&gt;0),KTS_II!B32&amp;", ","")&amp;IF((KTS_II!D33="DF")*(KTS_II!E33&lt;&gt;0),KTS_II!B33&amp;", ","")&amp;IF((KTS_II!D34="DF")*(KTS_II!E34&lt;&gt;0),KTS_II!B34&amp;", ","")&amp;IF((KTS_II!D35="DF")*(KTS_II!E35&lt;&gt;0),KTS_II!B35&amp;", ","")&amp;IF((KTS_II!D36="DF")*(KTS_II!E36&lt;&gt;0),KTS_II!B36&amp;", ","")&amp;IF((KTS_II!D37="DF")*(KTS_II!E37&lt;&gt;0),KTS_II!B37&amp;", ","")&amp;IF((KTS_II!D38="DF")*(KTS_II!E38&lt;&gt;0),KTS_II!B38&amp;", ","")&amp;IF((KTS_II!D39="DF")*(KTS_II!E39&lt;&gt;0),KTS_II!B39&amp;", ","")&amp;IF((KTS_II!D40="DF")*(KTS_II!E40&lt;&gt;0),KTS_II!B40&amp;", ","")&amp;IF((KTS_II!D41="DF")*(KTS_II!E41&lt;&gt;0),KTS_II!B41&amp;", ","")&amp;IF((KTS_II!D42="DF")*(KTS_II!E42&lt;&gt;0),KTS_II!B42&amp;", ","")&amp;IF((KTS_II!D43="DF")*(KTS_II!E43&lt;&gt;0),KTS_II!B43&amp;", ","")&amp;IF((KTS_II!D44="DF")*(KTS_II!E44&lt;&gt;0),KTS_II!B44&amp;", ","")&amp;IF((KTS_II!D45="DF")*(KTS_II!E45&lt;&gt;0),KTS_II!B45&amp;", ","")&amp;IF((KTS_II!D46="DF")*(KTS_II!E46&lt;&gt;0),KTS_II!B46&amp;", ","")&amp;IF((KTS_II!D47="DF")*(KTS_II!E47&lt;&gt;0),KTS_II!B47&amp;", ","")&amp;IF((KTS_II!D48="DF")*(KTS_II!E48&lt;&gt;0),KTS_II!B48&amp;", ","")</f>
        <v xml:space="preserve">D14MP1CL103, D14MP1CL204, </v>
      </c>
      <c r="C69" s="328">
        <f>IF(KTS_II!F7&lt;&gt;0,KTS_II!F7*(SUMIFS(KTS_II!F12:F48,KTS_II!D12:D48,"=DF",KTS_II!E12:E48,"&gt;=0")+SUMIFS(KTS_II!G12:G48,KTS_II!D12:D48,"=DF",KTS_II!E12:E48,"&gt;=0")+SUMIFS(KTS_II!H12:H48,KTS_II!D12:D48,"=DF",KTS_II!E12:E48,"&gt;=0")+SUMIFS(KTS_II!I12:I48,KTS_II!D12:D48,"=DF",KTS_II!E12:E48,"&gt;=0")),14*(SUMIFS(KTS_II!F12:F48,KTS_II!D12:D48,"=DF",KTS_II!E12:E48,"&gt;=0")+SUMIFS(KTS_II!G12:G48,KTS_II!D12:D48,"=DF",KTS_II!E12:E48,"&gt;=0")+SUMIFS(KTS_II!H12:H48,KTS_II!D12:D48,"=DF",KTS_II!E12:E48,"&gt;=0")+SUMIFS(KTS_II!I12:I48,KTS_II!D12:D48,"=DF",KTS_II!E12:E48,"&gt;=0")))+IF(KTS_II!L7&lt;&gt;0,KTS_II!L7*(SUMIFS(KTS_II!L12:L48,KTS_II!D12:D48,"=DF",KTS_II!E12:E48,"&gt;=0")+SUMIFS(KTS_II!M12:M48,KTS_II!D12:D48,"=DF",KTS_II!E12:E48,"&gt;=0")+SUMIFS(KTS_II!N12:N48,KTS_II!D12:D48,"=DF",KTS_II!E12:E48,"&gt;=0")+SUMIFS(KTS_II!O12:O48,KTS_II!D12:D48,"=DF",KTS_II!E12:E48,"&gt;=0")),14*(SUMIFS(KTS_II!L12:L48,KTS_II!D12:D48,"=DF",KTS_II!E12:E48,"&gt;=0")+SUMIFS(KTS_II!M12:M48,KTS_II!D12:D48,"=DF",KTS_II!E12:E48,"&gt;=0")+SUMIFS(KTS_II!N12:N48,KTS_II!D12:D48,"=DF",KTS_II!E12:E48,"&gt;=0")+SUMIFS(KTS_II!O12:O48,KTS_II!D12:D48,"=DF",KTS_II!E12:E48,"&gt;=0")))</f>
        <v>112</v>
      </c>
      <c r="D69" s="227"/>
      <c r="E69" s="224"/>
      <c r="F69" s="225"/>
      <c r="G69" s="228"/>
      <c r="H69" s="229"/>
    </row>
    <row r="71" spans="1:9" x14ac:dyDescent="0.25">
      <c r="C71" s="320">
        <f>SUM(C67:C68)</f>
        <v>756</v>
      </c>
    </row>
    <row r="72" spans="1:9" ht="18.75" x14ac:dyDescent="0.3">
      <c r="B72" s="360" t="s">
        <v>26</v>
      </c>
    </row>
    <row r="73" spans="1:9" ht="30" x14ac:dyDescent="0.25">
      <c r="D73" s="170"/>
      <c r="E73" s="170"/>
      <c r="F73" s="213" t="s">
        <v>23</v>
      </c>
      <c r="G73" s="214"/>
      <c r="H73" s="215"/>
    </row>
    <row r="74" spans="1:9" x14ac:dyDescent="0.25">
      <c r="A74" s="173" t="s">
        <v>56</v>
      </c>
      <c r="D74" s="174"/>
      <c r="E74" s="174"/>
      <c r="F74" s="174"/>
      <c r="G74" s="170"/>
      <c r="H74" s="170"/>
    </row>
    <row r="75" spans="1:9" ht="15.75" thickBot="1" x14ac:dyDescent="0.3">
      <c r="D75" s="174"/>
      <c r="E75" s="174"/>
      <c r="F75" s="174"/>
      <c r="G75" s="174"/>
      <c r="H75" s="174"/>
    </row>
    <row r="76" spans="1:9" ht="15.75" thickBot="1" x14ac:dyDescent="0.3">
      <c r="A76" s="177" t="s">
        <v>18</v>
      </c>
      <c r="B76" s="314" t="s">
        <v>17</v>
      </c>
      <c r="C76" s="321" t="s">
        <v>20</v>
      </c>
      <c r="D76" s="177" t="s">
        <v>16</v>
      </c>
      <c r="E76" s="461" t="s">
        <v>22</v>
      </c>
      <c r="F76" s="462"/>
      <c r="G76" s="463" t="s">
        <v>21</v>
      </c>
      <c r="H76" s="464"/>
    </row>
    <row r="77" spans="1:9" x14ac:dyDescent="0.25">
      <c r="A77" s="180" t="s">
        <v>45</v>
      </c>
      <c r="B77" s="315" t="str">
        <f>IF((KTC_III!C12="DF")*(KTC_III!E12&lt;&gt;0),KTC_III!B12&amp;", ","")&amp;IF((KTC_III!C13="DF")*(KTC_III!E13&lt;&gt;0),KTC_III!B13&amp;", ","")&amp;IF((KTC_III!C14="DF")*(KTC_III!E14&lt;&gt;0),KTC_III!B14&amp;", ","")&amp;IF((KTC_III!C15="DF")*(KTC_III!E15&lt;&gt;0),KTC_III!B15&amp;", ","")&amp;IF((KTC_III!C16="DF")*(KTC_III!E16&lt;&gt;0),KTC_III!B16&amp;", ","")&amp;IF((KTC_III!C17="DF")*(KTC_III!E17&lt;&gt;0),KTC_III!B17&amp;", ","")&amp;IF((KTC_III!C18="DF")*(KTC_III!E18&lt;&gt;0),KTC_III!B18&amp;", ","")&amp;IF((KTC_III!C19="DF")*(KTC_III!E19&lt;&gt;0),KTC_III!B19&amp;", ","")&amp;IF((KTC_III!C20="DF")*(KTC_III!E20&lt;&gt;0),KTC_III!B20&amp;", ","")&amp;IF((KTC_III!C21="DF")*(KTC_III!E21&lt;&gt;0),KTC_III!B21&amp;", ","")&amp;IF((KTC_III!C22="DF")*(KTC_III!E22&lt;&gt;0),KTC_III!B22&amp;", ","")&amp;IF((KTC_III!C23="DF")*(KTC_III!E23&lt;&gt;0),KTC_III!B23&amp;", ","")&amp;IF((KTC_III!C27="DF")*(KTC_III!E27&lt;&gt;0),KTC_III!B27&amp;", ","")&amp;IF((KTC_III!C28="DF")*(KTC_III!E28&lt;&gt;0),KTC_III!B28&amp;", ","")&amp;IF((KTC_III!C29="DF")*(KTC_III!E29&lt;&gt;0),KTC_III!B29&amp;", ","")&amp;IF((KTC_III!C24="DF")*(KTC_III!E24&lt;&gt;0),KTC_III!B24&amp;", ","")&amp;IF((KTC_III!C25="DF")*(KTC_III!E25&lt;&gt;0),KTC_III!B25&amp;", ","")&amp;IF((KTC_III!C26="DF")*(KTC_III!E26&lt;&gt;0),KTC_III!B26&amp;", ","")&amp;IF((KTC_III!C30="DF")*(KTC_III!E30&lt;&gt;0),KTC_III!B30&amp;", ","")&amp;IF((KTC_III!C31="DF")*(KTC_III!E31&lt;&gt;0),KTC_III!B31&amp;", ","")&amp;IF((KTC_III!C32="DF")*(KTC_III!E32&lt;&gt;0),KTC_III!B32&amp;", ","")&amp;IF((KTC_III!C33="DF")*(KTC_III!E33&lt;&gt;0),KTC_III!B33&amp;", ","")&amp;IF((KTC_III!C34="DF")*(KTC_III!E34&lt;&gt;0),KTC_III!B34&amp;", ","")&amp;IF((KTC_III!C35="DF")*(KTC_III!E35&lt;&gt;0),KTC_III!B35&amp;", ","")&amp;IF((KTC_III!C36="DF")*(KTC_III!E36&lt;&gt;0),KTC_III!B36&amp;", ","")&amp;IF((KTC_III!C37="DF")*(KTC_III!E37&lt;&gt;0),KTC_III!B37&amp;", ","")&amp;IF((KTC_III!C38="DF")*(KTC_III!E38&lt;&gt;0),KTC_III!B38&amp;", ","")&amp;IF((KTC_III!C39="DF")*(KTC_III!E39&lt;&gt;0),KTC_III!B39&amp;", ","")&amp;IF((KTC_III!C40="DF")*(KTC_III!E40&lt;&gt;0),KTC_III!B40&amp;", ","")&amp;IF((KTC_III!C41="DF")*(KTC_III!E41&lt;&gt;0),KTC_III!B41&amp;", ","")&amp;IF((KTC_III!C42="DF")*(KTC_III!E42&lt;&gt;0),KTC_III!B42&amp;", ","")&amp;IF((KTC_III!C43="DF")*(KTC_III!E43&lt;&gt;0),KTC_III!B47&amp;", ","")&amp;IF((KTC_III!C44="DF")*(KTC_III!E44&lt;&gt;0),KTC_III!B44&amp;", ","")&amp;IF((KTC_III!C45="DF")*(KTC_III!E45&lt;&gt;0),KTC_III!B45&amp;", ","")&amp;IF((KTC_III!C46="DF")*(KTC_III!E46&lt;&gt;0),KTC_III!B46&amp;", ","")&amp;IF((KTC_III!C47="DF")*(KTC_III!E47&lt;&gt;0),KTC_III!B47&amp;", ","")&amp;IF((KTC_III!C48="DF")*(KTC_III!E48&lt;&gt;0),KTC_III!B48&amp;", ","")</f>
        <v xml:space="preserve">D14MP1CL208, </v>
      </c>
      <c r="C77" s="322">
        <f>IF(KTC_III!F7&lt;&gt;0,KTC_III!F7*(SUMIFS(KTC_III!F12:F48,KTC_III!C12:C48,"=DF",KTC_III!E12:E48,"&lt;&gt;0",KTC_III!D12:D48,"&lt;&gt;DF")+SUMIFS(KTC_III!G12:G48,KTC_III!C12:C48,"=DF",KTC_III!E12:E48,"&lt;&gt;0",KTC_III!D12:D48,"&lt;&gt;DF")+SUMIFS(KTC_III!H12:H48,KTC_III!C12:C48,"=DF",KTC_III!E12:E48,"&lt;&gt;0",KTC_III!D12:D48,"&lt;&gt;DF")+SUMIFS(KTC_III!I12:I48,KTC_III!C12:C48,"=DF",KTC_III!E12:E48,"&lt;&gt;0",KTC_III!D12:D48,"&lt;&gt;DF")),14*(SUMIFS(KTC_III!F12:F48,KTC_III!C12:C48,"=DF",KTC_III!E12:E48,"&lt;&gt;0",KTC_III!D12:D48,"&lt;&gt;DF")+SUMIFS(KTC_III!G12:G48,KTC_III!C12:C48,"=DF",KTC_III!E12:E48,"&lt;&gt;0",KTC_III!D12:D48,"&lt;&gt;DF")+SUMIFS(KTC_III!H12:H48,KTC_III!C12:C48,"=DF",KTC_III!E12:E48,"&lt;&gt;0",KTC_III!D12:D48,"&lt;&gt;DF")+SUMIFS(KTC_III!I12:I48,KTC_III!C12:C48,"=DF",KTC_III!E12:E48,"&lt;&gt;0",KTC_III!D12:D48,"&lt;&gt;DF")))+IF(KTC_III!L7&lt;&gt;0,KTC_III!L7*(SUMIFS(KTC_III!L12:L48,KTC_III!C12:C48,"=DF",KTC_III!E12:E48,"&lt;&gt;0",KTC_III!D12:D48,"&lt;&gt;DF")+SUMIFS(KTC_III!M12:M48,KTC_III!C12:C48,"=DF",KTC_III!E12:E48,"&lt;&gt;0",KTC_III!D12:D48,"&lt;&gt;DF")+SUMIFS(KTC_III!N12:N48,KTC_III!C12:C48,"=DF",KTC_III!E12:E48,"&lt;&gt;0",KTC_III!D12:D48,"&lt;&gt;DF")+SUMIFS(KTC_III!O12:O48,KTC_III!C12:C48,"=DF",KTC_III!E12:E48,"&lt;&gt;0",KTC_III!D12:D48,"&lt;&gt;DF")),14*(SUMIFS(KTC_III!L12:L48,KTC_III!C12:C48,"=DF",KTC_III!E12:E48,"&lt;&gt;0",KTC_III!D12:D48,"&lt;&gt;DF")+SUMIFS(KTC_III!M12:M48,KTC_III!C12:C48,"=DF",KTC_III!E12:E48,"&lt;&gt;0",KTC_III!D12:D48,"&lt;&gt;DF")+SUMIFS(KTC_III!N12:N48,KTC_III!C12:C48,"=DF",KTC_III!E12:E48,"&lt;&gt;0",KTC_III!D12:D48,"&lt;&gt;DF")+SUMIFS(KTC_III!O12:O48,KTC_III!C12:C48,"=DF",KTC_III!E12:E48,"&lt;&gt;0",KTC_III!D12:D48,"&lt;&gt;DF")))</f>
        <v>0</v>
      </c>
      <c r="D77" s="216"/>
      <c r="E77" s="217"/>
      <c r="F77" s="218"/>
      <c r="G77" s="182"/>
      <c r="H77" s="183"/>
    </row>
    <row r="78" spans="1:9" x14ac:dyDescent="0.25">
      <c r="A78" s="185" t="s">
        <v>47</v>
      </c>
      <c r="B78" s="316" t="str">
        <f>IF((KTC_III!C12="DD")*(KTC_III!E12&lt;&gt;0),KTC_III!B12&amp;", ","")&amp;IF((KTC_III!C13="DD")*(KTC_III!E13&lt;&gt;0),KTC_III!B13&amp;", ","")&amp;IF((KTC_III!C14="DD")*(KTC_III!E14&lt;&gt;0),KTC_III!B14&amp;", ","")&amp;IF((KTC_III!C15="DD")*(KTC_III!E15&lt;&gt;0),KTC_III!B15&amp;", ","")&amp;IF((KTC_III!C16="DD")*(KTC_III!E16&lt;&gt;0),KTC_III!B16&amp;", ","")&amp;IF((KTC_III!C17="DD")*(KTC_III!E17&lt;&gt;0),KTC_III!B17&amp;", ","")&amp;IF((KTC_III!C18="DD")*(KTC_III!E18&lt;&gt;0),KTC_III!B18&amp;", ","")&amp;IF((KTC_III!C19="DD")*(KTC_III!E19&lt;&gt;0),KTC_III!B19&amp;", ","")&amp;IF((KTC_III!C20="DD")*(KTC_III!E20&lt;&gt;0),KTC_III!B20&amp;", ","")&amp;IF((KTC_III!C21="DD")*(KTC_III!E21&lt;&gt;0),KTC_III!B21&amp;", ","")&amp;IF((KTC_III!C22="DD")*(KTC_III!E22&lt;&gt;0),KTC_III!B22&amp;", ","")&amp;IF((KTC_III!C23="DD")*(KTC_III!E23&lt;&gt;0),KTC_III!B23&amp;", ","")&amp;IF((KTC_III!C27="DD")*(KTC_III!E27&lt;&gt;0),KTC_III!B27&amp;", ","")&amp;IF((KTC_III!C28="DD")*(KTC_III!E28&lt;&gt;0),KTC_III!B28&amp;", ","")&amp;IF((KTC_III!C29="DD")*(KTC_III!E29&lt;&gt;0),KTC_III!B29&amp;", ","")&amp;IF((KTC_III!C24="DD")*(KTC_III!E24&lt;&gt;0),KTC_III!B24&amp;", ","")&amp;IF((KTC_III!C25="DD")*(KTC_III!E25&lt;&gt;0),KTC_III!B25&amp;", ","")&amp;IF((KTC_III!C26="DD")*(KTC_III!E26&lt;&gt;0),KTC_III!B26&amp;", ","")&amp;IF((KTC_III!C30="DD")*(KTC_III!E30&lt;&gt;0),KTC_III!B30&amp;", ","")&amp;IF((KTC_III!C31="DD")*(KTC_III!E31&lt;&gt;0),KTC_III!B31&amp;", ","")&amp;IF((KTC_III!C32="DD")*(KTC_III!E32&lt;&gt;0),KTC_III!B32&amp;", ","")&amp;IF((KTC_III!C33="DD")*(KTC_III!E33&lt;&gt;0),KTC_III!B33&amp;", ","")&amp;IF((KTC_III!C34="DD")*(KTC_III!E34&lt;&gt;0),KTC_III!B34&amp;", ","")&amp;IF((KTC_III!C35="DD")*(KTC_III!E35&lt;&gt;0),KTC_III!B35&amp;", ","")&amp;IF((KTC_III!C36="DD")*(KTC_III!E36&lt;&gt;0),KTC_III!B36&amp;", ","")&amp;IF((KTC_III!C37="DD")*(KTC_III!E37&lt;&gt;0),KTC_III!B37&amp;", ","")&amp;IF((KTC_III!C38="DD")*(KTC_III!E38&lt;&gt;0),KTC_III!B38&amp;", ","")&amp;IF((KTC_III!C39="DD")*(KTC_III!E39&lt;&gt;0),KTC_III!B39&amp;", ","")&amp;IF((KTC_III!C40="DD")*(KTC_III!E40&lt;&gt;0),KTC_III!B40&amp;", ","")&amp;IF((KTC_III!C41="DD")*(KTC_III!E41&lt;&gt;0),KTC_III!B41&amp;", ","")&amp;IF((KTC_III!C42="DD")*(KTC_III!E42&lt;&gt;0),KTC_III!B42&amp;", ","")&amp;IF((KTC_III!C43="DD")*(KTC_III!E43&lt;&gt;0),KTC_III!B47&amp;", ","")&amp;IF((KTC_III!C44="DD")*(KTC_III!E44&lt;&gt;0),KTC_III!B44&amp;", ","")&amp;IF((KTC_III!C45="DD")*(KTC_III!E45&lt;&gt;0),KTC_III!B45&amp;", ","")&amp;IF((KTC_III!C46="DD")*(KTC_III!E46&lt;&gt;0),KTC_III!B46&amp;", ","")&amp;IF((KTC_III!C47="DD")*(KTC_III!E47&lt;&gt;0),KTC_III!B47&amp;", ","")&amp;IF((KTC_III!C48="DD")*(KTC_III!E48&lt;&gt;0),KTC_III!B48&amp;", ","")</f>
        <v xml:space="preserve">D06KTS308, D06KTC317, </v>
      </c>
      <c r="C78" s="323">
        <f>IF(KTC_III!F7&lt;&gt;0,KTC_III!F7*(SUMIFS(KTC_III!F12:F48,KTC_III!C12:C48,"=DD",KTC_III!E12:E48,"&lt;&gt;0",KTC_III!D12:D48,"&lt;&gt;DF")+SUMIFS(KTC_III!G12:G48,KTC_III!C12:C48,"=DD",KTC_III!E12:E48,"&lt;&gt;0",KTC_III!D12:D48,"&lt;&gt;DF")+SUMIFS(KTC_III!H12:H48,KTC_III!C12:C48,"=DD",KTC_III!E12:E48,"&lt;&gt;0",KTC_III!D12:D48,"&lt;&gt;DF")+SUMIFS(KTC_III!I12:I48,KTC_III!C12:C48,"=DD",KTC_III!E12:E48,"&lt;&gt;0",KTC_III!D12:D48,"&lt;&gt;DF")),14*(SUMIFS(KTC_III!F12:F48,KTC_III!C12:C48,"=DD",KTC_III!E12:E48,"&lt;&gt;0",KTC_III!D12:D48,"&lt;&gt;DF")+SUMIFS(KTC_III!G12:G48,KTC_III!C12:C48,"=DD",KTC_III!E12:E48,"&lt;&gt;0",KTC_III!D12:D48,"&lt;&gt;DF")+SUMIFS(KTC_III!H12:H48,KTC_III!C12:C48,"=DD",KTC_III!E12:E48,"&lt;&gt;0",KTC_III!D12:D48,"&lt;&gt;DF")+SUMIFS(KTC_III!I12:I48,KTC_III!C12:C48,"=DD",KTC_III!E12:E48,"&lt;&gt;0",KTC_III!D12:D48,"&lt;&gt;DF")))+IF(KTC_III!L7&lt;&gt;0,KTC_III!L7*(SUMIFS(KTC_III!L12:L48,KTC_III!C12:C48,"=DD",KTC_III!E12:E48,"&lt;&gt;0",KTC_III!D12:D48,"&lt;&gt;DF")+SUMIFS(KTC_III!M12:M48,KTC_III!C12:C48,"=DD",KTC_III!E12:E48,"&lt;&gt;0",KTC_III!D12:D48,"&lt;&gt;DF")+SUMIFS(KTC_III!N12:N48,KTC_III!C12:C48,"=DD",KTC_III!E12:E48,"&lt;&gt;0",KTC_III!D12:D48,"&lt;&gt;DF")+SUMIFS(KTC_III!O12:O48,KTC_III!C12:C48,"=DD",KTC_III!E12:E48,"&lt;&gt;0",KTC_III!D12:D48,"&lt;&gt;DF")),14*(SUMIFS(KTC_III!L12:L48,KTC_III!C12:C48,"=DD",KTC_III!E12:E48,"&lt;&gt;0",KTC_III!D12:D48,"&lt;&gt;DF")+SUMIFS(KTC_III!M12:M48,KTC_III!C12:C48,"=DD",KTC_III!E12:E48,"&lt;&gt;0",KTC_III!D12:D48,"&lt;&gt;DF")+SUMIFS(KTC_III!N12:N48,KTC_III!C12:C48,"=DD",KTC_III!E12:E48,"&lt;&gt;0",KTC_III!D12:D48,"&lt;&gt;DF")+SUMIFS(KTC_III!O12:O48,KTC_III!C12:C48,"=DD",KTC_III!E12:E48,"&lt;&gt;0",KTC_III!D12:D48,"&lt;&gt;DF")))</f>
        <v>84</v>
      </c>
      <c r="D78" s="220"/>
      <c r="E78" s="221"/>
      <c r="F78" s="222"/>
      <c r="G78" s="187"/>
      <c r="H78" s="188"/>
    </row>
    <row r="79" spans="1:9" ht="60" x14ac:dyDescent="0.25">
      <c r="A79" s="185" t="s">
        <v>49</v>
      </c>
      <c r="B79" s="316" t="str">
        <f>IF((KTC_III!C12="DS")*(KTC_III!E12&lt;&gt;0),KTC_III!B12&amp;", ","")&amp;IF((KTC_III!C13="DS")*(KTC_III!E13&lt;&gt;0),KTC_III!B13&amp;", ","")&amp;IF((KTC_III!C14="DS")*(KTC_III!E14&lt;&gt;0),KTC_III!B14&amp;", ","")&amp;IF((KTC_III!C15="DS")*(KTC_III!E15&lt;&gt;0),KTC_III!B15&amp;", ","")&amp;IF((KTC_III!C16="DS")*(KTC_III!E16&lt;&gt;0),KTC_III!B16&amp;", ","")&amp;IF((KTC_III!C17="DS")*(KTC_III!E17&lt;&gt;0),KTC_III!B17&amp;", ","")&amp;IF((KTC_III!C18="DS")*(KTC_III!E18&lt;&gt;0),KTC_III!B18&amp;", ","")&amp;IF((KTC_III!C19="DS")*(KTC_III!E19&lt;&gt;0),KTC_III!B19&amp;", ","")&amp;IF((KTC_III!C20="DS")*(KTC_III!E20&lt;&gt;0),KTC_III!B20&amp;", ","")&amp;IF((KTC_III!C21="DS")*(KTC_III!E21&lt;&gt;0),KTC_III!B21&amp;", ","")&amp;IF((KTC_III!C22="DS")*(KTC_III!E22&lt;&gt;0),KTC_III!B22&amp;", ","")&amp;IF((KTC_III!C23="DS")*(KTC_III!E23&lt;&gt;0),KTC_III!B23&amp;", ","")&amp;IF((KTC_III!C27="DS")*(KTC_III!E27&lt;&gt;0),KTC_III!B27&amp;", ","")&amp;IF((KTC_III!C28="DS")*(KTC_III!E28&lt;&gt;0),KTC_III!B28&amp;", ","")&amp;IF((KTC_III!C29="DS")*(KTC_III!E29&lt;&gt;0),KTC_III!B29&amp;", ","")&amp;IF((KTC_III!C24="DS")*(KTC_III!E24&lt;&gt;0),KTC_III!B24&amp;", ","")&amp;IF((KTC_III!C25="DS")*(KTC_III!E25&lt;&gt;0),KTC_III!B25&amp;", ","")&amp;IF((KTC_III!C26="DS")*(KTC_III!E26&lt;&gt;0),KTC_III!B26&amp;", ","")&amp;IF((KTC_III!C30="DS")*(KTC_III!E30&lt;&gt;0),KTC_III!B30&amp;", ","")&amp;IF((KTC_III!C31="DS")*(KTC_III!E31&lt;&gt;0),KTC_III!B31&amp;", ","")&amp;IF((KTC_III!C32="DS")*(KTC_III!E32&lt;&gt;0),KTC_III!B32&amp;", ","")&amp;IF((KTC_III!C33="DS")*(KTC_III!E33&lt;&gt;0),KTC_III!B33&amp;", ","")&amp;IF((KTC_III!C34="DS")*(KTC_III!E34&lt;&gt;0),KTC_III!B34&amp;", ","")&amp;IF((KTC_III!C35="DS")*(KTC_III!E35&lt;&gt;0),KTC_III!B35&amp;", ","")&amp;IF((KTC_III!C36="DS")*(KTC_III!E36&lt;&gt;0),KTC_III!B36&amp;", ","")&amp;IF((KTC_III!C37="DS")*(KTC_III!E37&lt;&gt;0),KTC_III!B37&amp;", ","")&amp;IF((KTC_III!C38="DS")*(KTC_III!E38&lt;&gt;0),KTC_III!B38&amp;", ","")&amp;IF((KTC_III!C39="DS")*(KTC_III!E39&lt;&gt;0),KTC_III!B39&amp;", ","")&amp;IF((KTC_III!C40="DS")*(KTC_III!E40&lt;&gt;0),KTC_III!B40&amp;", ","")&amp;IF((KTC_III!C41="DS")*(KTC_III!E41&lt;&gt;0),KTC_III!B41&amp;", ","")&amp;IF((KTC_III!C42="DS")*(KTC_III!E42&lt;&gt;0),KTC_III!B42&amp;", ","")&amp;IF((KTC_III!C43="DS")*(KTC_III!E43&lt;&gt;0),KTC_III!B47&amp;", ","")&amp;IF((KTC_III!C44="DS")*(KTC_III!E44&lt;&gt;0),KTC_III!B44&amp;", ","")&amp;IF((KTC_III!C45="DS")*(KTC_III!E45&lt;&gt;0),KTC_III!B45&amp;", ","")&amp;IF((KTC_III!C46="DS")*(KTC_III!E46&lt;&gt;0),KTC_III!B46&amp;", ","")&amp;IF((KTC_III!C47="DS")*(KTC_III!E47&lt;&gt;0),KTC_III!B47&amp;", ","")&amp;IF((KTC_III!C48="DS")*(KTC_III!E48&lt;&gt;0),KTC_III!B48&amp;", ","")</f>
        <v xml:space="preserve">D06KTS301, D06KTS302, D06KTS303, D06KTS304, D06KTS305, D06KTS307, D06KTS309, D06KTS310, D06KTS311, D06KTS316, D14MP1CL107, D14MP1CL109, D14MP1CL209, </v>
      </c>
      <c r="C79" s="323">
        <f>IF(KTC_III!F7&lt;&gt;0,KTC_III!F7*(SUMIFS(KTC_III!F12:F48,KTC_III!C12:C48,"=DS",KTC_III!E12:E48,"&lt;&gt;0",KTC_III!D12:D48,"&lt;&gt;DF")+SUMIFS(KTC_III!G12:G48,KTC_III!C12:C48,"=DS",KTC_III!E12:E48,"&lt;&gt;0",KTC_III!D12:D48,"&lt;&gt;DF")+SUMIFS(KTC_III!H12:H48,KTC_III!C12:C48,"=DS",KTC_III!E12:E48,"&lt;&gt;0",KTC_III!D12:D48,"&lt;&gt;DF")+SUMIFS(KTC_III!I12:I48,KTC_III!C12:C48,"=DS",KTC_III!E12:E48,"&lt;&gt;0",KTC_III!D12:D48,"&lt;&gt;DF")),14*(SUMIFS(KTC_III!F12:F48,KTC_III!C12:C48,"=DS",KTC_III!E12:E48,"&lt;&gt;0",KTC_III!D12:D48,"&lt;&gt;DF")+SUMIFS(KTC_III!G12:G48,KTC_III!C12:C48,"=DS",KTC_III!E12:E48,"&lt;&gt;0",KTC_III!D12:D48,"&lt;&gt;DF")+SUMIFS(KTC_III!H12:H48,KTC_III!C12:C48,"=DS",KTC_III!E12:E48,"&lt;&gt;0",KTC_III!D12:D48,"&lt;&gt;DF")+SUMIFS(KTC_III!I12:I48,KTC_III!C12:C48,"=DS",KTC_III!E12:E48,"&lt;&gt;0",KTC_III!D12:D48,"&lt;&gt;DF")))+IF(KTC_III!L7&lt;&gt;0,KTC_III!L7*(SUMIFS(KTC_III!L12:L48,KTC_III!C12:C48,"=DS",KTC_III!E12:E48,"&lt;&gt;0",KTC_III!D12:D48,"&lt;&gt;DF")+SUMIFS(KTC_III!M12:M48,KTC_III!C12:C48,"=DS",KTC_III!E12:E48,"&lt;&gt;0",KTC_III!D12:D48,"&lt;&gt;DF")+SUMIFS(KTC_III!N12:N48,KTC_III!C12:C48,"=DS",KTC_III!E12:E48,"&lt;&gt;0",KTC_III!D12:D48,"&lt;&gt;DF")+SUMIFS(KTC_III!O12:O48,KTC_III!C12:C48,"=DS",KTC_III!E12:E48,"&lt;&gt;0",KTC_III!D12:D48,"&lt;&gt;DF")),14*(SUMIFS(KTC_III!L12:L48,KTC_III!C12:C48,"=DS",KTC_III!E12:E48,"&lt;&gt;0",KTC_III!D12:D48,"&lt;&gt;DF")+SUMIFS(KTC_III!M12:M48,KTC_III!C12:C48,"=DS",KTC_III!E12:E48,"&lt;&gt;0",KTC_III!D12:D48,"&lt;&gt;DF")+SUMIFS(KTC_III!N12:N48,KTC_III!C12:C48,"=DS",KTC_III!E12:E48,"&lt;&gt;0",KTC_III!D12:D48,"&lt;&gt;DF")+SUMIFS(KTC_III!O12:O48,KTC_III!C12:C48,"=DS",KTC_III!E12:E48,"&lt;&gt;0",KTC_III!D12:D48,"&lt;&gt;DF")))</f>
        <v>392</v>
      </c>
      <c r="D79" s="220"/>
      <c r="E79" s="221"/>
      <c r="F79" s="222"/>
      <c r="G79" s="187"/>
      <c r="H79" s="188"/>
      <c r="I79" s="190"/>
    </row>
    <row r="80" spans="1:9" ht="15.75" thickBot="1" x14ac:dyDescent="0.3">
      <c r="A80" s="193" t="s">
        <v>50</v>
      </c>
      <c r="B80" s="317" t="str">
        <f>IF((KTC_III!C12="DC")*(KTC_III!E12&lt;&gt;0),KTC_III!B12&amp;", ","")&amp;IF((KTC_III!C13="DC")*(KTC_III!E13&lt;&gt;0),KTC_III!B13&amp;", ","")&amp;IF((KTC_III!C14="DC")*(KTC_III!E14&lt;&gt;0),KTC_III!B14&amp;", ","")&amp;IF((KTC_III!C15="DC")*(KTC_III!E15&lt;&gt;0),KTC_III!B15&amp;", ","")&amp;IF((KTC_III!C16="DC")*(KTC_III!E16&lt;&gt;0),KTC_III!B16&amp;", ","")&amp;IF((KTC_III!C17="DC")*(KTC_III!E17&lt;&gt;0),KTC_III!B17&amp;", ","")&amp;IF((KTC_III!C18="DC")*(KTC_III!E18&lt;&gt;0),KTC_III!B18&amp;", ","")&amp;IF((KTC_III!C19="DC")*(KTC_III!E19&lt;&gt;0),KTC_III!B19&amp;", ","")&amp;IF((KTC_III!C20="DC")*(KTC_III!E20&lt;&gt;0),KTC_III!B20&amp;", ","")&amp;IF((KTC_III!C21="DC")*(KTC_III!E21&lt;&gt;0),KTC_III!B21&amp;", ","")&amp;IF((KTC_III!C22="DC")*(KTC_III!E22&lt;&gt;0),KTC_III!B22&amp;", ","")&amp;IF((KTC_III!C23="DC")*(KTC_III!E23&lt;&gt;0),KTC_III!B23&amp;", ","")&amp;IF((KTC_III!C27="DC")*(KTC_III!E27&lt;&gt;0),KTC_III!B27&amp;", ","")&amp;IF((KTC_III!C28="DC")*(KTC_III!E28&lt;&gt;0),KTC_III!B28&amp;", ","")&amp;IF((KTC_III!C29="DC")*(KTC_III!E29&lt;&gt;0),KTC_III!B29&amp;", ","")&amp;IF((KTC_III!C24="DC")*(KTC_III!E24&lt;&gt;0),KTC_III!B24&amp;", ","")&amp;IF((KTC_III!C25="DC")*(KTC_III!E25&lt;&gt;0),KTC_III!B25&amp;", ","")&amp;IF((KTC_III!C26="DC")*(KTC_III!E26&lt;&gt;0),KTC_III!B26&amp;", ","")&amp;IF((KTC_III!C30="DC")*(KTC_III!E30&lt;&gt;0),KTC_III!B30&amp;", ","")&amp;IF((KTC_III!C31="DC")*(KTC_III!E31&lt;&gt;0),KTC_III!B31&amp;", ","")&amp;IF((KTC_III!C32="DC")*(KTC_III!E32&lt;&gt;0),KTC_III!B32&amp;", ","")&amp;IF((KTC_III!C33="DC")*(KTC_III!E33&lt;&gt;0),KTC_III!B33&amp;", ","")&amp;IF((KTC_III!C34="DC")*(KTC_III!E34&lt;&gt;0),KTC_III!B34&amp;", ","")&amp;IF((KTC_III!C35="DC")*(KTC_III!E35&lt;&gt;0),KTC_III!B35&amp;", ","")&amp;IF((KTC_III!C36="DC")*(KTC_III!E36&lt;&gt;0),KTC_III!B36&amp;", ","")&amp;IF((KTC_III!C37="DC")*(KTC_III!E37&lt;&gt;0),KTC_III!B37&amp;", ","")&amp;IF((KTC_III!C38="DC")*(KTC_III!E38&lt;&gt;0),KTC_III!B38&amp;", ","")&amp;IF((KTC_III!C39="DC")*(KTC_III!E39&lt;&gt;0),KTC_III!B39&amp;", ","")&amp;IF((KTC_III!C40="DC")*(KTC_III!E40&lt;&gt;0),KTC_III!B40&amp;", ","")&amp;IF((KTC_III!C41="DC")*(KTC_III!E41&lt;&gt;0),KTC_III!B41&amp;", ","")&amp;IF((KTC_III!C42="DC")*(KTC_III!E42&lt;&gt;0),KTC_III!B42&amp;", ","")&amp;IF((KTC_III!C43="DC")*(KTC_III!E43&lt;&gt;0),KTC_III!B47&amp;", ","")&amp;IF((KTC_III!C44="DC")*(KTC_III!E44&lt;&gt;0),KTC_III!B44&amp;", ","")&amp;IF((KTC_III!C45="DC")*(KTC_III!E45&lt;&gt;0),KTC_III!B45&amp;", ","")&amp;IF((KTC_III!C46="DC")*(KTC_III!E46&lt;&gt;0),KTC_III!B46&amp;", ","")&amp;IF((KTC_III!C47="DC")*(KTC_III!E47&lt;&gt;0),KTC_III!B47&amp;", ","")&amp;IF((KTC_III!C48="DC")*(KTC_III!E48&lt;&gt;0),KTC_III!B48&amp;", ","")</f>
        <v xml:space="preserve">D06KTS306, D06KTS313, D06KTS315, </v>
      </c>
      <c r="C80" s="324">
        <f>IF(KTC_III!F7&lt;&gt;0,KTC_III!F7*(SUMIFS(KTC_III!F12:F48,KTC_III!C12:C48,"=DC",KTC_III!E12:E48,"&lt;&gt;0",KTC_III!D12:D48,"&lt;&gt;DF")+SUMIFS(KTC_III!G12:G48,KTC_III!C12:C48,"=DC",KTC_III!E12:E48,"&lt;&gt;0",KTC_III!D12:D48,"&lt;&gt;DF")+SUMIFS(KTC_III!H12:H48,KTC_III!C12:C48,"=DC",KTC_III!E12:E48,"&lt;&gt;0",KTC_III!D12:D48,"&lt;&gt;DF")+SUMIFS(KTC_III!I12:I48,KTC_III!C12:C48,"=DC",KTC_III!E12:E48,"&lt;&gt;0",KTC_III!D12:D48,"&lt;&gt;DF")),14*(SUMIFS(KTC_III!F12:F48,KTC_III!C12:C48,"=DC",KTC_III!E12:E48,"&lt;&gt;0",KTC_III!D12:D48,"&lt;&gt;DF")+SUMIFS(KTC_III!G12:G48,KTC_III!C12:C48,"=DC",KTC_III!E12:E48,"&lt;&gt;0",KTC_III!D12:D48,"&lt;&gt;DF")+SUMIFS(KTC_III!H12:H48,KTC_III!C12:C48,"=DC",KTC_III!E12:E48,"&lt;&gt;0",KTC_III!D12:D48,"&lt;&gt;DF")+SUMIFS(KTC_III!I12:I48,KTC_III!C12:C48,"=DC",KTC_III!E12:E48,"&lt;&gt;0",KTC_III!D12:D48,"&lt;&gt;DF")))+IF(KTC_III!L7&lt;&gt;0,KTC_III!L7*(SUMIFS(KTC_III!L12:L48,KTC_III!C12:C48,"=DC",KTC_III!E12:E48,"&lt;&gt;0",KTC_III!D12:D48,"&lt;&gt;DF")+SUMIFS(KTC_III!M12:M48,KTC_III!C12:C48,"=DC",KTC_III!E12:E48,"&lt;&gt;0",KTC_III!D12:D48,"&lt;&gt;DF")+SUMIFS(KTC_III!N12:N48,KTC_III!C12:C48,"=DC",KTC_III!E12:E48,"&lt;&gt;0",KTC_III!D12:D48,"&lt;&gt;DF")+SUMIFS(KTC_III!O12:O48,KTC_III!C12:C48,"=DC",KTC_III!E12:E48,"&lt;&gt;0",KTC_III!D12:D48,"&lt;&gt;DF")),14*(SUMIFS(KTC_III!L12:L48,KTC_III!C12:C48,"=DC",KTC_III!E12:E48,"&lt;&gt;0",KTC_III!D12:D48,"&lt;&gt;DF")+SUMIFS(KTC_III!M12:M48,KTC_III!C12:C48,"=DC",KTC_III!E12:E48,"&lt;&gt;0",KTC_III!D12:D48,"&lt;&gt;DF")+SUMIFS(KTC_III!N12:N48,KTC_III!C12:C48,"=DC",KTC_III!E12:E48,"&lt;&gt;0",KTC_III!D12:D48,"&lt;&gt;DF")+SUMIFS(KTC_III!O12:O48,KTC_III!C12:C48,"=DC",KTC_III!E12:E48,"&lt;&gt;0",KTC_III!D12:D48,"&lt;&gt;DF")))</f>
        <v>112</v>
      </c>
      <c r="D80" s="223"/>
      <c r="E80" s="224"/>
      <c r="F80" s="225"/>
      <c r="G80" s="194"/>
      <c r="H80" s="195"/>
    </row>
    <row r="81" spans="1:9" ht="30.75" thickBot="1" x14ac:dyDescent="0.3">
      <c r="A81" s="329" t="s">
        <v>58</v>
      </c>
      <c r="B81" s="317" t="str">
        <f>IF((KTC_III!C12="DOU")*(KTC_III!E12&lt;&gt;0),KTC_III!B12&amp;", ","")&amp;IF((KTC_III!C13="DOU")*(KTC_III!E13&lt;&gt;0),KTC_III!B13&amp;", ","")&amp;IF((KTC_III!C14="DOU")*(KTC_III!E14&lt;&gt;0),KTC_III!B14&amp;", ","")&amp;IF((KTC_III!C15="DOU")*(KTC_III!E15&lt;&gt;0),KTC_III!B15&amp;", ","")&amp;IF((KTC_III!C16="DOU")*(KTC_III!E16&lt;&gt;0),KTC_III!B16&amp;", ","")&amp;IF((KTC_III!C17="DOU")*(KTC_III!E17&lt;&gt;0),KTC_III!B17&amp;", ","")&amp;IF((KTC_III!C18="DOU")*(KTC_III!E18&lt;&gt;0),KTC_III!B18&amp;", ","")&amp;IF((KTC_III!C19="DOU")*(KTC_III!E19&lt;&gt;0),KTC_III!B19&amp;", ","")&amp;IF((KTC_III!C20="DOU")*(KTC_III!E20&lt;&gt;0),KTC_III!B20&amp;", ","")&amp;IF((KTC_III!C21="DOU")*(KTC_III!E21&lt;&gt;0),KTC_III!B21&amp;", ","")&amp;IF((KTC_III!C22="DOU")*(KTC_III!E22&lt;&gt;0),KTC_III!B22&amp;", ","")&amp;IF((KTC_III!C23="DOU")*(KTC_III!E23&lt;&gt;0),KTC_III!B23&amp;", ","")&amp;IF((KTC_III!C27="DOU")*(KTC_III!E27&lt;&gt;0),KTC_III!B27&amp;", ","")&amp;IF((KTC_III!C28="DOU")*(KTC_III!E28&lt;&gt;0),KTC_III!B28&amp;", ","")&amp;IF((KTC_III!C29="DOU")*(KTC_III!E29&lt;&gt;0),KTC_III!B29&amp;", ","")&amp;IF((KTC_III!C24="DOU")*(KTC_III!E24&lt;&gt;0),KTC_III!B24&amp;", ","")&amp;IF((KTC_III!C25="DOU")*(KTC_III!E25&lt;&gt;0),KTC_III!B25&amp;", ","")&amp;IF((KTC_III!C26="DOU")*(KTC_III!E26&lt;&gt;0),KTC_III!B26&amp;", ","")&amp;IF((KTC_III!C30="DOU")*(KTC_III!E30&lt;&gt;0),KTC_III!B30&amp;", ","")&amp;IF((KTC_III!C31="DOU")*(KTC_III!E31&lt;&gt;0),KTC_III!B31&amp;", ","")&amp;IF((KTC_III!C32="DOU")*(KTC_III!E32&lt;&gt;0),KTC_III!B32&amp;", ","")&amp;IF((KTC_III!C33="DOU")*(KTC_III!E33&lt;&gt;0),KTC_III!B33&amp;", ","")&amp;IF((KTC_III!C34="DOU")*(KTC_III!E34&lt;&gt;0),KTC_III!B34&amp;", ","")&amp;IF((KTC_III!C35="DOU")*(KTC_III!E35&lt;&gt;0),KTC_III!B35&amp;", ","")&amp;IF((KTC_III!C36="DOU")*(KTC_III!E36&lt;&gt;0),KTC_III!B36&amp;", ","")&amp;IF((KTC_III!C37="DOU")*(KTC_III!E37&lt;&gt;0),KTC_III!B37&amp;", ","")&amp;IF((KTC_III!C38="DOU")*(KTC_III!E38&lt;&gt;0),KTC_III!B38&amp;", ","")&amp;IF((KTC_III!C39="DOU")*(KTC_III!E39&lt;&gt;0),KTC_III!B39&amp;", ","")&amp;IF((KTC_III!C40="DOU")*(KTC_III!E40&lt;&gt;0),KTC_III!B40&amp;", ","")&amp;IF((KTC_III!C41="DOU")*(KTC_III!E41&lt;&gt;0),KTC_III!B41&amp;", ","")&amp;IF((KTC_III!C42="DOU")*(KTC_III!E42&lt;&gt;0),KTC_III!B42&amp;", ","")&amp;IF((KTC_III!C43="DOU")*(KTC_III!E43&lt;&gt;0),KTC_III!B47&amp;", ","")&amp;IF((KTC_III!C44="DOU")*(KTC_III!E44&lt;&gt;0),KTC_III!B44&amp;", ","")&amp;IF((KTC_III!C45="DOU")*(KTC_III!E45&lt;&gt;0),KTC_III!B45&amp;", ","")&amp;IF((KTC_III!C46="DOU")*(KTC_III!E46&lt;&gt;0),KTC_III!B46&amp;", ","")&amp;IF((KTC_III!C47="DOU")*(KTC_III!E47&lt;&gt;0),KTC_III!B47&amp;", ","")&amp;IF((KTC_III!C48="DOU")*(KTC_III!E48&lt;&gt;0),KTC_III!B48&amp;", ","")</f>
        <v xml:space="preserve">D06KTS312, </v>
      </c>
      <c r="C81" s="359">
        <f>IF(KTC_III!F7&lt;&gt;0,KTC_III!F7*(SUMIFS(KTC_III!F12:F48,KTC_III!C12:C48,"=DOU",KTC_III!E12:E48,"&lt;&gt;0",KTC_III!D12:D48,"&lt;&gt;DF")+SUMIFS(KTC_III!G12:G48,KTC_III!C12:C48,"=DOU",KTC_III!E12:E48,"&lt;&gt;0",KTC_III!D12:D48,"&lt;&gt;DF")+SUMIFS(KTC_III!H12:H48,KTC_III!C12:C48,"=DOU",KTC_III!E12:E48,"&lt;&gt;0",KTC_III!D12:D48,"&lt;&gt;DF")+SUMIFS(KTC_III!I12:I48,KTC_III!C12:C48,"=DOU",KTC_III!E12:E48,"&lt;&gt;0",KTC_III!D12:D48,"&lt;&gt;DF")),14*(SUMIFS(KTC_III!F12:F48,KTC_III!C12:C48,"=DOU",KTC_III!E12:E48,"&lt;&gt;0",KTC_III!D12:D48,"&lt;&gt;DF")+SUMIFS(KTC_III!G12:G48,KTC_III!C12:C48,"=DOU",KTC_III!E12:E48,"&lt;&gt;0",KTC_III!D12:D48,"&lt;&gt;DF")+SUMIFS(KTC_III!H12:H48,KTC_III!C12:C48,"=DOU",KTC_III!E12:E48,"&lt;&gt;0",KTC_III!D12:D48,"&lt;&gt;DF")+SUMIFS(KTC_III!I12:I48,KTC_III!C12:C48,"=DOU",KTC_III!E12:E48,"&lt;&gt;0",KTC_III!D12:D48,"&lt;&gt;DF")))+IF(KTC_III!L7&lt;&gt;0,KTC_III!L7*(SUMIFS(KTC_III!L12:L48,KTC_III!C12:C48,"=DOU",KTC_III!E12:E48,"&lt;&gt;0",KTC_III!D12:D48,"&lt;&gt;DF")+SUMIFS(KTC_III!M12:M48,KTC_III!C12:C48,"=DOU",KTC_III!E12:E48,"&lt;&gt;0",KTC_III!D12:D48,"&lt;&gt;DF")+SUMIFS(KTC_III!N12:N48,KTC_III!C12:C48,"=DOU",KTC_III!E12:E48,"&lt;&gt;0",KTC_III!D12:D48,"&lt;&gt;DF")+SUMIFS(KTC_III!O12:O48,KTC_III!C12:C48,"=DOU",KTC_III!E12:E48,"&lt;&gt;0",KTC_III!D12:D48,"&lt;&gt;DF")),14*(SUMIFS(KTC_III!L12:L48,KTC_III!C12:C48,"=DOU",KTC_III!E12:E48,"&lt;&gt;0",KTC_III!D12:D48,"&lt;&gt;DF")+SUMIFS(KTC_III!M12:M48,KTC_III!C12:C48,"=DOU",KTC_III!E12:E48,"&lt;&gt;0",KTC_III!D12:D48,"&lt;&gt;DF")+SUMIFS(KTC_III!N12:N48,KTC_III!C12:C48,"=DOU",KTC_III!E12:E48,"&lt;&gt;0",KTC_III!D12:D48,"&lt;&gt;DF")+SUMIFS(KTC_III!O12:O48,KTC_III!C12:C48,"=DOU",KTC_III!E12:E48,"&lt;&gt;0",KTC_III!D12:D48,"&lt;&gt;DF")))</f>
        <v>42</v>
      </c>
      <c r="D81" s="223"/>
      <c r="E81" s="224"/>
      <c r="F81" s="225"/>
      <c r="G81" s="228"/>
      <c r="H81" s="229"/>
    </row>
    <row r="82" spans="1:9" x14ac:dyDescent="0.25">
      <c r="C82" s="320">
        <f>SUM(C77:C81)</f>
        <v>630</v>
      </c>
    </row>
    <row r="83" spans="1:9" ht="15.75" thickBot="1" x14ac:dyDescent="0.3">
      <c r="A83" s="173" t="s">
        <v>57</v>
      </c>
      <c r="D83" s="174"/>
      <c r="E83" s="174"/>
      <c r="F83" s="174"/>
      <c r="G83" s="174"/>
      <c r="H83" s="174"/>
    </row>
    <row r="84" spans="1:9" ht="15.75" thickBot="1" x14ac:dyDescent="0.3">
      <c r="A84" s="177" t="s">
        <v>18</v>
      </c>
      <c r="B84" s="314" t="s">
        <v>17</v>
      </c>
      <c r="C84" s="321" t="s">
        <v>20</v>
      </c>
      <c r="D84" s="177" t="s">
        <v>16</v>
      </c>
      <c r="E84" s="461" t="s">
        <v>22</v>
      </c>
      <c r="F84" s="462"/>
      <c r="G84" s="463" t="s">
        <v>21</v>
      </c>
      <c r="H84" s="464"/>
    </row>
    <row r="85" spans="1:9" ht="60" x14ac:dyDescent="0.25">
      <c r="A85" s="180" t="s">
        <v>59</v>
      </c>
      <c r="B85" s="315" t="str">
        <f>IF((KTC_III!D12="DOB")*(KTC_III!E12&lt;&gt;0),KTC_III!B12&amp;", ","")&amp;IF((KTC_III!D13="DOB")*(KTC_III!E13&lt;&gt;0),KTC_III!B13&amp;", ","")&amp;IF((KTC_III!D14="DOB")*(KTC_III!E14&lt;&gt;0),KTC_III!B14&amp;", ","")&amp;IF((KTC_III!D15="DOB")*(KTC_III!E15&lt;&gt;0),KTC_III!B15&amp;", ","")&amp;IF((KTC_III!D16="DOB")*(KTC_III!E16&lt;&gt;0),KTC_III!B16&amp;", ","")&amp;IF((KTC_III!D17="DOB")*(KTC_III!E17&lt;&gt;0),KTC_III!B17&amp;", ","")&amp;IF((KTC_III!D18="DOB")*(KTC_III!E18&lt;&gt;0),KTC_III!B18&amp;", ","")&amp;IF((KTC_III!D19="DOB")*(KTC_III!E19&lt;&gt;0),KTC_III!B19&amp;", ","")&amp;IF((KTC_III!D20="DOB")*(KTC_III!E20&lt;&gt;0),KTC_III!B20&amp;", ","")&amp;IF((KTC_III!D21="DOB")*(KTC_III!E21&lt;&gt;0),KTC_III!B21&amp;", ","")&amp;IF((KTC_III!D22="DOB")*(KTC_III!E22&lt;&gt;0),KTC_III!B22&amp;", ","")&amp;IF((KTC_III!D23="DOB")*(KTC_III!E23&lt;&gt;0),KTC_III!B23&amp;", ","")&amp;IF((KTC_III!D27="DOB")*(KTC_III!E27&lt;&gt;0),KTC_III!B27&amp;", ","")&amp;IF((KTC_III!D28="DOB")*(KTC_III!E28&lt;&gt;0),KTC_III!B28&amp;", ","")&amp;IF((KTC_III!D29="DOB")*(KTC_III!E29&lt;&gt;0),KTC_III!B29&amp;", ","")&amp;IF((KTC_III!D24="DOB")*(KTC_III!E24&lt;&gt;0),KTC_III!B24&amp;", ","")&amp;IF((KTC_III!D25="DOB")*(KTC_III!E25&lt;&gt;0),KTC_III!B25&amp;", ","")&amp;IF((KTC_III!D26="DOB")*(KTC_III!E26&lt;&gt;0),KTC_III!B26&amp;", ","")&amp;IF((KTC_III!D30="DOB")*(KTC_III!E30&lt;&gt;0),KTC_III!B30&amp;", ","")&amp;IF((KTC_III!D31="DOB")*(KTC_III!E31&lt;&gt;0),KTC_III!B31&amp;", ","")&amp;IF((KTC_III!D32="DOB")*(KTC_III!E32&lt;&gt;0),KTC_III!B32&amp;", ","")&amp;IF((KTC_III!D33="DOB")*(KTC_III!E33&lt;&gt;0),KTC_III!B33&amp;", ","")&amp;IF((KTC_III!D34="DOB")*(KTC_III!E34&lt;&gt;0),KTC_III!B34&amp;", ","")&amp;IF((KTC_III!D35="DOB")*(KTC_III!E35&lt;&gt;0),KTC_III!B35&amp;", ","")&amp;IF((KTC_III!D36="DOB")*(KTC_III!E36&lt;&gt;0),KTC_III!B36&amp;", ","")&amp;IF((KTC_III!D37="DOB")*(KTC_III!E37&lt;&gt;0),KTC_III!B37&amp;", ","")&amp;IF((KTC_III!D38="DOB")*(KTC_III!E38&lt;&gt;0),KTC_III!B38&amp;", ","")&amp;IF((KTC_III!D39="DOB")*(KTC_III!E39&lt;&gt;0),KTC_III!B39&amp;", ","")&amp;IF((KTC_III!D40="DOB")*(KTC_III!E40&lt;&gt;0),KTC_III!B40&amp;", ","")&amp;IF((KTC_III!D41="DOB")*(KTC_III!E41&lt;&gt;0),KTC_III!B41&amp;", ","")&amp;IF((KTC_III!D42="DOB")*(KTC_III!E42&lt;&gt;0),KTC_III!B42&amp;", ","")&amp;IF((KTC_III!D43="DOB")*(KTC_III!E43&lt;&gt;0),KTC_III!B43&amp;", ","")&amp;IF((KTC_III!D44="DOB")*(KTC_III!E44&lt;&gt;0),KTC_III!B44&amp;", ","")&amp;IF((KTC_III!D45="DOB")*(KTC_III!E45&lt;&gt;0),KTC_III!B45&amp;", ","")&amp;IF((KTC_III!D46="DOB")*(KTC_III!E46&lt;&gt;0),KTC_III!B46&amp;", ","")&amp;IF((KTC_III!D47="DOB")*(KTC_III!E47&lt;&gt;0),KTC_III!B47&amp;", ","")&amp;IF((KTC_III!D48="DOB")*(KTC_III!E48&lt;&gt;0),KTC_III!B48&amp;", ","")</f>
        <v xml:space="preserve">D06KTS301, D06KTS302, D06KTS303, D06KTS304, D06KTS305, D06KTS306, D06KTS307, D06KTS308, D06KTS309, D06KTS310, D06KTS311, D06KTS312, D06KTS316, D06KTC317, </v>
      </c>
      <c r="C85" s="327">
        <f>IF(KTC_III!F7&lt;&gt;0,KTC_III!F7*(SUMIFS(KTC_III!F12:F48,KTC_III!D12:D48,"=DOB",KTC_III!E12:E48,"&lt;&gt;0")+SUMIFS(KTC_III!G12:G48,KTC_III!D12:D48,"=DOB",KTC_III!E12:E48,"&lt;&gt;0")+SUMIFS(KTC_III!H12:H48,KTC_III!D12:D48,"=DOB",KTC_III!E12:E48,"&lt;&gt;0")+SUMIFS(KTC_III!I12:I48,KTC_III!D12:D48,"=DOB",KTC_III!E12:E48,"&lt;&gt;0")),14*(SUMIFS(KTC_III!F12:F48,KTC_III!D12:D48,"=DOB",KTC_III!E12:E48,"&lt;&gt;0")+SUMIFS(KTC_III!G12:G48,KTC_III!D12:D48,"=DOB",KTC_III!E12:E48,"&lt;&gt;0")+SUMIFS(KTC_III!H12:H48,KTC_III!D12:D48,"=DOB",KTC_III!E12:E48,"&lt;&gt;0")+SUMIFS(KTC_III!I12:I48,KTC_III!D12:D48,"=DOB",KTC_III!E12:E48,"&lt;&gt;0")))+IF(KTC_III!L7&lt;&gt;0,KTC_III!L7*(SUMIFS(KTC_III!L12:L48,KTC_III!D12:D48,"=DOB",KTC_III!E12:E48,"&lt;&gt;0")+SUMIFS(KTC_III!M12:M48,KTC_III!D12:D48,"=DOB",KTC_III!E12:E48,"&lt;&gt;0")+SUMIFS(KTC_III!N12:N48,KTC_III!D12:D48,"=DOB",KTC_III!E12:E48,"&lt;&gt;0")+SUMIFS(KTC_III!O12:O48,KTC_III!D12:D48,"=DOB",KTC_III!E12:E48,"&lt;&gt;0")),14*(SUMIFS(KTC_III!L12:L48,KTC_III!D12:D48,"=DOB",KTC_III!E12:E48,"&lt;&gt;0")+SUMIFS(KTC_III!M12:M48,KTC_III!D12:D48,"=DOB",KTC_III!E12:E48,"&lt;&gt;0")+SUMIFS(KTC_III!N12:N48,KTC_III!D12:D48,"=DOB",KTC_III!E12:E48,"&lt;&gt;0")+SUMIFS(KTC_III!O12:O48,KTC_III!D12:D48,"=DOB",KTC_III!E12:E48,"&lt;&gt;0")))</f>
        <v>574</v>
      </c>
      <c r="D85" s="216"/>
      <c r="E85" s="217"/>
      <c r="F85" s="218"/>
      <c r="G85" s="182"/>
      <c r="H85" s="183"/>
      <c r="I85" s="190"/>
    </row>
    <row r="86" spans="1:9" x14ac:dyDescent="0.25">
      <c r="A86" s="185" t="s">
        <v>53</v>
      </c>
      <c r="B86" s="316" t="str">
        <f>IF((KTC_III!D12="DO")*(KTC_III!E12&lt;&gt;0),KTC_III!B12&amp;", ","")&amp;IF((KTC_III!D13="DO")*(KTC_III!E13&lt;&gt;0),KTC_III!B13&amp;", ","")&amp;IF((KTC_III!D14="DO")*(KTC_III!E14&lt;&gt;0),KTC_III!B14&amp;", ","")&amp;IF((KTC_III!D15="DO")*(KTC_III!E15&lt;&gt;0),KTC_III!B15&amp;", ","")&amp;IF((KTC_III!D16="DO")*(KTC_III!E16&lt;&gt;0),KTC_III!B16&amp;", ","")&amp;IF((KTC_III!D17="DO")*(KTC_III!E17&lt;&gt;0),KTC_III!B17&amp;", ","")&amp;IF((KTC_III!D18="DO")*(KTC_III!E18&lt;&gt;0),KTC_III!B18&amp;", ","")&amp;IF((KTC_III!D19="DO")*(KTC_III!E19&lt;&gt;0),KTC_III!B19&amp;", ","")&amp;IF((KTC_III!D20="DO")*(KTC_III!E20&lt;&gt;0),KTC_III!B20&amp;", ","")&amp;IF((KTC_III!D21="DO")*(KTC_III!E21&lt;&gt;0),KTC_III!B21&amp;", ","")&amp;IF((KTC_III!D22="DO")*(KTC_III!E22&lt;&gt;0),KTC_III!B22&amp;", ","")&amp;IF((KTC_III!D23="DO")*(KTC_III!E23&lt;&gt;0),KTC_III!B23&amp;", ","")&amp;IF((KTC_III!D27="DO")*(KTC_III!E27&lt;&gt;0),KTC_III!B27&amp;", ","")&amp;IF((KTC_III!D28="DO")*(KTC_III!E28&lt;&gt;0),KTC_III!B28&amp;", ","")&amp;IF((KTC_III!D29="DO")*(KTC_III!E29&lt;&gt;0),KTC_III!B29&amp;", ","")&amp;IF((KTC_III!D24="DO")*(KTC_III!E24&lt;&gt;0),KTC_III!B24&amp;", ","")&amp;IF((KTC_III!D25="DO")*(KTC_III!E25&lt;&gt;0),KTC_III!B25&amp;", ","")&amp;IF((KTC_III!D26="DO")*(KTC_III!E26&lt;&gt;0),KTC_III!B26&amp;", ","")&amp;IF((KTC_III!D30="DO")*(KTC_III!E30&lt;&gt;0),KTC_III!B30&amp;", ","")&amp;IF((KTC_III!D31="DO")*(KTC_III!E31&lt;&gt;0),KTC_III!B31&amp;", ","")&amp;IF((KTC_III!D32="DO")*(KTC_III!E32&lt;&gt;0),KTC_III!B32&amp;", ","")&amp;IF((KTC_III!D33="DO")*(KTC_III!E33&lt;&gt;0),KTC_III!B33&amp;", ","")&amp;IF((KTC_III!D34="DO")*(KTC_III!E34&lt;&gt;0),KTC_III!B34&amp;", ","")&amp;IF((KTC_III!D35="DO")*(KTC_III!E35&lt;&gt;0),KTC_III!B35&amp;", ","")&amp;IF((KTC_III!D36="DO")*(KTC_III!E36&lt;&gt;0),KTC_III!B36&amp;", ","")&amp;IF((KTC_III!D37="DO")*(KTC_III!E37&lt;&gt;0),KTC_III!B37&amp;", ","")&amp;IF((KTC_III!D38="DO")*(KTC_III!E38&lt;&gt;0),KTC_III!B38&amp;", ","")&amp;IF((KTC_III!D39="DO")*(KTC_III!E39&lt;&gt;0),KTC_III!B39&amp;", ","")&amp;IF((KTC_III!D40="DO")*(KTC_III!E40&lt;&gt;0),KTC_III!B40&amp;", ","")&amp;IF((KTC_III!D41="DO")*(KTC_III!E41&lt;&gt;0),KTC_III!B41&amp;", ","")&amp;IF((KTC_III!D42="DO")*(KTC_III!E42&lt;&gt;0),KTC_III!B42&amp;", ","")&amp;IF((KTC_III!D43="DO")*(KTC_III!E43&lt;&gt;0),KTC_III!B43&amp;", ","")&amp;IF((KTC_III!D44="DO")*(KTC_III!E44&lt;&gt;0),KTC_III!B44&amp;", ","")&amp;IF((KTC_III!D45="DO")*(KTC_III!E45&lt;&gt;0),KTC_III!B45&amp;", ","")&amp;IF((KTC_III!D46="DO")*(KTC_III!E46&lt;&gt;0),KTC_III!B46&amp;", ","")&amp;IF((KTC_III!D47="DO")*(KTC_III!E47&lt;&gt;0),KTC_III!B47&amp;", ","")&amp;IF((KTC_III!D48="DO")*(KTC_III!E48&lt;&gt;0),KTC_III!B48&amp;", ","")</f>
        <v xml:space="preserve">D06KTS313, D06KTS315, </v>
      </c>
      <c r="C86" s="325">
        <f>IF(KTC_III!F7&lt;&gt;0,KTC_III!F7*(SUMIFS(KTC_III!F12:F48,KTC_III!D12:D48,"=DO",KTC_III!E12:E48,"&lt;&gt;0")+SUMIFS(KTC_III!G12:G48,KTC_III!D12:D48,"=DO",KTC_III!E12:E48,"&lt;&gt;0")+SUMIFS(KTC_III!H12:H48,KTC_III!D12:D48,"=DO",KTC_III!E12:E48,"&lt;&gt;0")+SUMIFS(KTC_III!I12:I48,KTC_III!D12:D48,"=DO",KTC_III!E12:E48,"&lt;&gt;0")),14*(SUMIFS(KTC_III!F12:F48,KTC_III!D12:D48,"=DO",KTC_III!E12:E48,"&lt;&gt;0")+SUMIFS(KTC_III!G12:G48,KTC_III!D12:D48,"=DO",KTC_III!E12:E48,"&lt;&gt;0")+SUMIFS(KTC_III!H12:H48,KTC_III!D12:D48,"=DO",KTC_III!E12:E48,"&lt;&gt;0")+SUMIFS(KTC_III!I12:I48,KTC_III!D12:D48,"=DO",KTC_III!E12:E48,"&lt;&gt;0")))+IF(KTC_III!L7&lt;&gt;0,KTC_III!L7*(SUMIFS(KTC_III!L12:L48,KTC_III!D12:D48,"=DO",KTC_III!E12:E48,"&lt;&gt;0")+SUMIFS(KTC_III!M12:M48,KTC_III!D12:D48,"=DO",KTC_III!E12:E48,"&lt;&gt;0")+SUMIFS(KTC_III!N12:N48,KTC_III!D12:D48,"=DO",KTC_III!E12:E48,"&lt;&gt;0")+SUMIFS(KTC_III!O12:O48,KTC_III!D12:D48,"=DO",KTC_III!E12:E48,"&lt;&gt;0")),14*(SUMIFS(KTC_III!L12:L48,KTC_III!D12:D48,"=DO",KTC_III!E12:E48,"&lt;&gt;0")+SUMIFS(KTC_III!M12:M48,KTC_III!D12:D48,"=DO",KTC_III!E12:E48,"&lt;&gt;0")+SUMIFS(KTC_III!N12:N48,KTC_III!D12:D48,"=DO",KTC_III!E12:E48,"&lt;&gt;0")+SUMIFS(KTC_III!O12:O48,KTC_III!D12:D48,"=DO",KTC_III!E12:E48,"&lt;&gt;0")))</f>
        <v>56</v>
      </c>
      <c r="D86" s="204"/>
      <c r="E86" s="221"/>
      <c r="F86" s="222"/>
      <c r="G86" s="187"/>
      <c r="H86" s="188"/>
    </row>
    <row r="87" spans="1:9" ht="30.75" thickBot="1" x14ac:dyDescent="0.3">
      <c r="A87" s="193" t="s">
        <v>55</v>
      </c>
      <c r="B87" s="317" t="str">
        <f>IF((KTC_III!D12="DF")*(KTC_III!E12&lt;&gt;0),KTC_III!B12&amp;", ","")&amp;IF((KTC_III!D13="DF")*(KTC_III!E13&lt;&gt;0),KTC_III!B13&amp;", ","")&amp;IF((KTC_III!D14="DF")*(KTC_III!E14&lt;&gt;0),KTC_III!B14&amp;", ","")&amp;IF((KTC_III!D15="DF")*(KTC_III!E15&lt;&gt;0),KTC_III!B15&amp;", ","")&amp;IF((KTC_III!D16="DF")*(KTC_III!E16&lt;&gt;0),KTC_III!B16&amp;", ","")&amp;IF((KTC_III!D17="DF")*(KTC_III!E17&lt;&gt;0),KTC_III!B17&amp;", ","")&amp;IF((KTC_III!D18="DF")*(KTC_III!E18&lt;&gt;0),KTC_III!B18&amp;", ","")&amp;IF((KTC_III!D19="DF")*(KTC_III!E19&lt;&gt;0),KTC_III!B19&amp;", ","")&amp;IF((KTC_III!D20="DF")*(KTC_III!E20&lt;&gt;0),KTC_III!B20&amp;", ","")&amp;IF((KTC_III!D21="DF")*(KTC_III!E21&lt;&gt;0),KTC_III!B21&amp;", ","")&amp;IF((KTC_III!D22="DF")*(KTC_III!E22&lt;&gt;0),KTC_III!B22&amp;", ","")&amp;IF((KTC_III!D23="DF")*(KTC_III!E23&lt;&gt;0),KTC_III!B23&amp;", ","")&amp;IF((KTC_III!D27="DF")*(KTC_III!E27&lt;&gt;0),KTC_III!B27&amp;", ","")&amp;IF((KTC_III!D28="DF")*(KTC_III!E28&lt;&gt;0),KTC_III!B28&amp;", ","")&amp;IF((KTC_III!D29="DF")*(KTC_III!E29&lt;&gt;0),KTC_III!B29&amp;", ","")&amp;IF((KTC_III!D24="DF")*(KTC_III!E24&lt;&gt;0),KTC_III!B24&amp;", ","")&amp;IF((KTC_III!D25="DF")*(KTC_III!E25&lt;&gt;0),KTC_III!B25&amp;", ","")&amp;IF((KTC_III!D26="DF")*(KTC_III!E26&lt;&gt;0),KTC_III!B26&amp;", ","")&amp;IF((KTC_III!D30="DF")*(KTC_III!E30&lt;&gt;0),KTC_III!B30&amp;", ","")&amp;IF((KTC_III!D31="DF")*(KTC_III!E31&lt;&gt;0),KTC_III!B31&amp;", ","")&amp;IF((KTC_III!D32="DF")*(KTC_III!E32&lt;&gt;0),KTC_III!B32&amp;", ","")&amp;IF((KTC_III!D33="DF")*(KTC_III!E33&lt;&gt;0),KTC_III!B33&amp;", ","")&amp;IF((KTC_III!D34="DF")*(KTC_III!E34&lt;&gt;0),KTC_III!B34&amp;", ","")&amp;IF((KTC_III!D35="DF")*(KTC_III!E35&lt;&gt;0),KTC_III!B35&amp;", ","")&amp;IF((KTC_III!D36="DF")*(KTC_III!E36&lt;&gt;0),KTC_III!B36&amp;", ","")&amp;IF((KTC_III!D37="DF")*(KTC_III!E37&lt;&gt;0),KTC_III!B37&amp;", ","")&amp;IF((KTC_III!D38="DF")*(KTC_III!E38&lt;&gt;0),KTC_III!B38&amp;", ","")&amp;IF((KTC_III!D39="DF")*(KTC_III!E39&lt;&gt;0),KTC_III!B39&amp;", ","")&amp;IF((KTC_III!D40="DF")*(KTC_III!E40&lt;&gt;0),KTC_III!B40&amp;", ","")&amp;IF((KTC_III!D41="DF")*(KTC_III!E41&lt;&gt;0),KTC_III!B41&amp;", ","")&amp;IF((KTC_III!D42="DF")*(KTC_III!E42&lt;&gt;0),KTC_III!B42&amp;", ","")&amp;IF((KTC_III!D43="DF")*(KTC_III!E43&lt;&gt;0),KTC_III!B43&amp;", ","")&amp;IF((KTC_III!D44="DF")*(KTC_III!E44&lt;&gt;0),KTC_III!B44&amp;", ","")&amp;IF((KTC_III!D45="DF")*(KTC_III!E45&lt;&gt;0),KTC_III!B45&amp;", ","")&amp;IF((KTC_III!D46="DF")*(KTC_III!E46&lt;&gt;0),KTC_III!B46&amp;", ","")&amp;IF((KTC_III!D47="DF")*(KTC_III!E47&lt;&gt;0),KTC_III!B47&amp;", ","")&amp;IF((KTC_III!D48="DF")*(KTC_III!E48&lt;&gt;0),KTC_III!B48&amp;", ","")</f>
        <v xml:space="preserve">D14MP1CL107, D14MP1CL109, D14MP1CL208, D14MP1CL209, </v>
      </c>
      <c r="C87" s="328">
        <f>IF(KTC_III!F7&lt;&gt;0,KTC_III!F7*(SUMIFS(KTC_III!F12:F48,KTC_III!D12:D48,"=DF",KTC_III!E12:E48,"&gt;=0")+SUMIFS(KTC_III!G12:G48,KTC_III!D12:D48,"=DF",KTC_III!E12:E48,"&gt;=0")+SUMIFS(KTC_III!H12:H48,KTC_III!D12:D48,"=DF",KTC_III!E12:E48,"&gt;=0")+SUMIFS(KTC_III!I12:I48,KTC_III!D12:D48,"=DF",KTC_III!E12:E48,"&gt;=0")),14*(SUMIFS(KTC_III!F12:F48,KTC_III!D12:D48,"=DF",KTC_III!E12:E48,"&gt;=0")+SUMIFS(KTC_III!G12:G48,KTC_III!D12:D48,"=DF",KTC_III!E12:E48,"&gt;=0")+SUMIFS(KTC_III!H12:H48,KTC_III!D12:D48,"=DF",KTC_III!E12:E48,"&gt;=0")+SUMIFS(KTC_III!I12:I48,KTC_III!D12:D48,"=DF",KTC_III!E12:E48,"&gt;=0")))+IF(KTC_III!L7&lt;&gt;0,KTC_III!L7*(SUMIFS(KTC_III!L12:L48,KTC_III!D12:D48,"=DF",KTC_III!E12:E48,"&gt;=0")+SUMIFS(KTC_III!M12:M48,KTC_III!D12:D48,"=DF",KTC_III!E12:E48,"&gt;=0")+SUMIFS(KTC_III!N12:N48,KTC_III!D12:D48,"=DF",KTC_III!E12:E48,"&gt;=0")+SUMIFS(KTC_III!O12:O48,KTC_III!D12:D48,"=DF",KTC_III!E12:E48,"&gt;=0")),14*(SUMIFS(KTC_III!L12:L48,KTC_III!D12:D48,"=DF",KTC_III!E12:E48,"&gt;=0")+SUMIFS(KTC_III!M12:M48,KTC_III!D12:D48,"=DF",KTC_III!E12:E48,"&gt;=0")+SUMIFS(KTC_III!N12:N48,KTC_III!D12:D48,"=DF",KTC_III!E12:E48,"&gt;=0")+SUMIFS(KTC_III!O12:O48,KTC_III!D12:D48,"=DF",KTC_III!E12:E48,"&gt;=0")))</f>
        <v>140</v>
      </c>
      <c r="D87" s="227"/>
      <c r="E87" s="224"/>
      <c r="F87" s="225"/>
      <c r="G87" s="228"/>
      <c r="H87" s="229"/>
    </row>
    <row r="89" spans="1:9" x14ac:dyDescent="0.25">
      <c r="C89" s="320">
        <f>SUM(C85:C86)</f>
        <v>630</v>
      </c>
    </row>
    <row r="90" spans="1:9" ht="18.75" x14ac:dyDescent="0.3">
      <c r="B90" s="360" t="s">
        <v>27</v>
      </c>
    </row>
    <row r="91" spans="1:9" ht="30" x14ac:dyDescent="0.25">
      <c r="D91" s="170"/>
      <c r="E91" s="170"/>
      <c r="F91" s="213" t="s">
        <v>23</v>
      </c>
      <c r="G91" s="214"/>
      <c r="H91" s="215"/>
    </row>
    <row r="92" spans="1:9" x14ac:dyDescent="0.25">
      <c r="A92" s="173" t="s">
        <v>56</v>
      </c>
      <c r="D92" s="174"/>
      <c r="E92" s="174"/>
      <c r="F92" s="174"/>
      <c r="G92" s="170"/>
      <c r="H92" s="170"/>
    </row>
    <row r="93" spans="1:9" ht="15.75" thickBot="1" x14ac:dyDescent="0.3">
      <c r="D93" s="174"/>
      <c r="E93" s="174"/>
      <c r="F93" s="174"/>
      <c r="G93" s="174"/>
      <c r="H93" s="174"/>
    </row>
    <row r="94" spans="1:9" ht="15.75" thickBot="1" x14ac:dyDescent="0.3">
      <c r="A94" s="177" t="s">
        <v>18</v>
      </c>
      <c r="B94" s="314" t="s">
        <v>17</v>
      </c>
      <c r="C94" s="321" t="s">
        <v>20</v>
      </c>
      <c r="D94" s="177" t="s">
        <v>16</v>
      </c>
      <c r="E94" s="461" t="s">
        <v>22</v>
      </c>
      <c r="F94" s="462"/>
      <c r="G94" s="463" t="s">
        <v>21</v>
      </c>
      <c r="H94" s="464"/>
    </row>
    <row r="95" spans="1:9" x14ac:dyDescent="0.25">
      <c r="A95" s="180" t="s">
        <v>45</v>
      </c>
      <c r="B95" s="315" t="str">
        <f>IF((XXX_IV!C12="DF")*(XXX_IV!E12&lt;&gt;0),XXX_IV!B12&amp;", ","")&amp;IF((XXX_IV!C13="DF")*(XXX_IV!E13&lt;&gt;0),XXX_IV!B13&amp;", ","")&amp;IF((XXX_IV!C14="DF")*(XXX_IV!E14&lt;&gt;0),XXX_IV!B14&amp;", ","")&amp;IF((XXX_IV!C15="DF")*(XXX_IV!E15&lt;&gt;0),XXX_IV!B15&amp;", ","")&amp;IF((XXX_IV!C16="DF")*(XXX_IV!E16&lt;&gt;0),XXX_IV!B16&amp;", ","")&amp;IF((XXX_IV!C17="DF")*(XXX_IV!E17&lt;&gt;0),XXX_IV!B17&amp;", ","")&amp;IF((XXX_IV!C18="DF")*(XXX_IV!E18&lt;&gt;0),XXX_IV!B18&amp;", ","")&amp;IF((XXX_IV!C19="DF")*(XXX_IV!E19&lt;&gt;0),XXX_IV!B19&amp;", ","")&amp;IF((XXX_IV!C20="DF")*(XXX_IV!E20&lt;&gt;0),XXX_IV!B20&amp;", ","")&amp;IF((XXX_IV!C21="DF")*(XXX_IV!E21&lt;&gt;0),XXX_IV!B21&amp;", ","")&amp;IF((XXX_IV!C22="DF")*(XXX_IV!E22&lt;&gt;0),XXX_IV!B22&amp;", ","")&amp;IF((XXX_IV!C23="DF")*(XXX_IV!E23&lt;&gt;0),XXX_IV!B23&amp;", ","")&amp;IF((XXX_IV!C24="DF")*(XXX_IV!E24&lt;&gt;0),XXX_IV!B24&amp;", ","")&amp;IF((XXX_IV!C25="DF")*(XXX_IV!E25&lt;&gt;0),XXX_IV!B25&amp;", ","")&amp;IF((XXX_IV!C26="DF")*(XXX_IV!E26&lt;&gt;0),XXX_IV!B26&amp;", ","")&amp;IF((XXX_IV!C27="DF")*(XXX_IV!E27&lt;&gt;0),XXX_IV!B27&amp;", ","")&amp;IF((XXX_IV!C28="DF")*(XXX_IV!E28&lt;&gt;0),XXX_IV!B28&amp;", ","")&amp;IF((XXX_IV!C29="DF")*(XXX_IV!E29&lt;&gt;0),XXX_IV!B29&amp;", ","")&amp;IF((XXX_IV!C30="DF")*(XXX_IV!E30&lt;&gt;0),XXX_IV!B30&amp;", ","")&amp;IF((XXX_IV!C31="DF")*(XXX_IV!E31&lt;&gt;0),XXX_IV!B31&amp;", ","")&amp;IF((XXX_IV!C32="DF")*(XXX_IV!E32&lt;&gt;0),XXX_IV!B32&amp;", ","")&amp;IF((XXX_IV!C33="DF")*(XXX_IV!E33&lt;&gt;0),XXX_IV!B33&amp;", ","")&amp;IF((XXX_IV!C34="DF")*(XXX_IV!E34&lt;&gt;0),XXX_IV!B34&amp;", ","")&amp;IF((XXX_IV!C35="DF")*(XXX_IV!E35&lt;&gt;0),XXX_IV!B35&amp;", ","")&amp;IF((XXX_IV!C36="DF")*(XXX_IV!E36&lt;&gt;0),XXX_IV!B36&amp;", ","")&amp;IF((XXX_IV!C37="DF")*(XXX_IV!E37&lt;&gt;0),XXX_IV!B37&amp;", ","")&amp;IF((XXX_IV!C38="DF")*(XXX_IV!E38&lt;&gt;0),XXX_IV!B38&amp;", ","")&amp;IF((XXX_IV!C39="DF")*(XXX_IV!E39&lt;&gt;0),XXX_IV!B39&amp;", ","")&amp;IF((XXX_IV!C40="DF")*(XXX_IV!E40&lt;&gt;0),XXX_IV!B40&amp;", ","")&amp;IF((XXX_IV!C41="DF")*(XXX_IV!E41&lt;&gt;0),XXX_IV!B41&amp;", ","")&amp;IF((XXX_IV!C42="DF")*(XXX_IV!E42&lt;&gt;0),XXX_IV!B42&amp;", ","")&amp;IF((XXX_IV!C43="DF")*(XXX_IV!E43&lt;&gt;0),XXX_IV!B47&amp;", ","")&amp;IF((XXX_IV!C44="DF")*(XXX_IV!E44&lt;&gt;0),XXX_IV!B44&amp;", ","")&amp;IF((XXX_IV!C45="DF")*(XXX_IV!E45&lt;&gt;0),XXX_IV!B45&amp;", ","")&amp;IF((XXX_IV!C46="DF")*(XXX_IV!E46&lt;&gt;0),XXX_IV!B46&amp;", ","")&amp;IF((XXX_IV!C47="DF")*(XXX_IV!E47&lt;&gt;0),XXX_IV!B47&amp;", ","")&amp;IF((XXX_IV!C48="DF")*(XXX_IV!E48&lt;&gt;0),XXX_IV!B48&amp;", ","")</f>
        <v/>
      </c>
      <c r="C95" s="322">
        <f>IF(XXX_IV!F7&lt;&gt;0,XXX_IV!F7*(SUMIFS(XXX_IV!F12:F48,XXX_IV!C12:C48,"=DF",XXX_IV!E12:E48,"&lt;&gt;0",XXX_IV!D12:D48,"&lt;&gt;DF")+SUMIFS(XXX_IV!G12:G48,XXX_IV!C12:C48,"=DF",XXX_IV!E12:E48,"&lt;&gt;0",XXX_IV!D12:D48,"&lt;&gt;DF")+SUMIFS(XXX_IV!H12:H48,XXX_IV!C12:C48,"=DF",XXX_IV!E12:E48,"&lt;&gt;0",XXX_IV!D12:D48,"&lt;&gt;DF")+SUMIFS(XXX_IV!I12:I48,XXX_IV!C12:C48,"=DF",XXX_IV!E12:E48,"&lt;&gt;0",XXX_IV!D12:D48,"&lt;&gt;DF")),14*(SUMIFS(XXX_IV!F12:F48,XXX_IV!C12:C48,"=DF",XXX_IV!E12:E48,"&lt;&gt;0",XXX_IV!D12:D48,"&lt;&gt;DF")+SUMIFS(XXX_IV!G12:G48,XXX_IV!C12:C48,"=DF",XXX_IV!E12:E48,"&lt;&gt;0",XXX_IV!D12:D48,"&lt;&gt;DF")+SUMIFS(XXX_IV!H12:H48,XXX_IV!C12:C48,"=DF",XXX_IV!E12:E48,"&lt;&gt;0",XXX_IV!D12:D48,"&lt;&gt;DF")+SUMIFS(XXX_IV!I12:I48,XXX_IV!C12:C48,"=DF",XXX_IV!E12:E48,"&lt;&gt;0",XXX_IV!D12:D48,"&lt;&gt;DF")))+IF(XXX_IV!L7&lt;&gt;0,XXX_IV!L7*(SUMIFS(XXX_IV!L12:L48,XXX_IV!C12:C48,"=DF",XXX_IV!E12:E48,"&lt;&gt;0",XXX_IV!D12:D48,"&lt;&gt;DF")+SUMIFS(XXX_IV!M12:M48,XXX_IV!C12:C48,"=DF",XXX_IV!E12:E48,"&lt;&gt;0",XXX_IV!D12:D48,"&lt;&gt;DF")+SUMIFS(XXX_IV!N12:N48,XXX_IV!C12:C48,"=DF",XXX_IV!E12:E48,"&lt;&gt;0",XXX_IV!D12:D48,"&lt;&gt;DF")+SUMIFS(XXX_IV!O12:O48,XXX_IV!C12:C48,"=DF",XXX_IV!E12:E48,"&lt;&gt;0",XXX_IV!D12:D48,"&lt;&gt;DF")),14*(SUMIFS(XXX_IV!L12:L48,XXX_IV!C12:C48,"=DF",XXX_IV!E12:E48,"&lt;&gt;0",XXX_IV!D12:D48,"&lt;&gt;DF")+SUMIFS(XXX_IV!M12:M48,XXX_IV!C12:C48,"=DF",XXX_IV!E12:E48,"&lt;&gt;0",XXX_IV!D12:D48,"&lt;&gt;DF")+SUMIFS(XXX_IV!N12:N48,XXX_IV!C12:C48,"=DF",XXX_IV!E12:E48,"&lt;&gt;0",XXX_IV!D12:D48,"&lt;&gt;DF")+SUMIFS(XXX_IV!O12:O48,XXX_IV!C12:C48,"=DF",XXX_IV!E12:E48,"&lt;&gt;0",XXX_IV!D12:D48,"&lt;&gt;DF")))</f>
        <v>0</v>
      </c>
      <c r="D95" s="216"/>
      <c r="E95" s="217"/>
      <c r="F95" s="218"/>
      <c r="G95" s="182"/>
      <c r="H95" s="183"/>
      <c r="I95" s="219"/>
    </row>
    <row r="96" spans="1:9" x14ac:dyDescent="0.25">
      <c r="A96" s="185" t="s">
        <v>47</v>
      </c>
      <c r="B96" s="316" t="str">
        <f>IF((XXX_IV!C12="DD")*(XXX_IV!E12&lt;&gt;0),XXX_IV!B12&amp;", ","")&amp;IF((XXX_IV!C13="DD")*(XXX_IV!E13&lt;&gt;0),XXX_IV!B13&amp;", ","")&amp;IF((XXX_IV!C14="DD")*(XXX_IV!E14&lt;&gt;0),XXX_IV!B14&amp;", ","")&amp;IF((XXX_IV!C15="DD")*(XXX_IV!E15&lt;&gt;0),XXX_IV!B15&amp;", ","")&amp;IF((XXX_IV!C16="DD")*(XXX_IV!E16&lt;&gt;0),XXX_IV!B16&amp;", ","")&amp;IF((XXX_IV!C17="DD")*(XXX_IV!E17&lt;&gt;0),XXX_IV!B17&amp;", ","")&amp;IF((XXX_IV!C18="DD")*(XXX_IV!E18&lt;&gt;0),XXX_IV!B18&amp;", ","")&amp;IF((XXX_IV!C19="DD")*(XXX_IV!E19&lt;&gt;0),XXX_IV!B19&amp;", ","")&amp;IF((XXX_IV!C20="DD")*(XXX_IV!E20&lt;&gt;0),XXX_IV!B20&amp;", ","")&amp;IF((XXX_IV!C21="DD")*(XXX_IV!E21&lt;&gt;0),XXX_IV!B21&amp;", ","")&amp;IF((XXX_IV!C22="DD")*(XXX_IV!E22&lt;&gt;0),XXX_IV!B22&amp;", ","")&amp;IF((XXX_IV!C23="DD")*(XXX_IV!E23&lt;&gt;0),XXX_IV!B23&amp;", ","")&amp;IF((XXX_IV!C24="DD")*(XXX_IV!E24&lt;&gt;0),XXX_IV!B24&amp;", ","")&amp;IF((XXX_IV!C25="DD")*(XXX_IV!E25&lt;&gt;0),XXX_IV!B25&amp;", ","")&amp;IF((XXX_IV!C26="DD")*(XXX_IV!E26&lt;&gt;0),XXX_IV!B26&amp;", ","")&amp;IF((XXX_IV!C27="DD")*(XXX_IV!E27&lt;&gt;0),XXX_IV!B27&amp;", ","")&amp;IF((XXX_IV!C28="DD")*(XXX_IV!E28&lt;&gt;0),XXX_IV!B28&amp;", ","")&amp;IF((XXX_IV!C29="DD")*(XXX_IV!E29&lt;&gt;0),XXX_IV!B29&amp;", ","")&amp;IF((XXX_IV!C30="DD")*(XXX_IV!E30&lt;&gt;0),XXX_IV!B30&amp;", ","")&amp;IF((XXX_IV!C31="DD")*(XXX_IV!E31&lt;&gt;0),XXX_IV!B31&amp;", ","")&amp;IF((XXX_IV!C32="DD")*(XXX_IV!E32&lt;&gt;0),XXX_IV!B32&amp;", ","")&amp;IF((XXX_IV!C33="DD")*(XXX_IV!E33&lt;&gt;0),XXX_IV!B33&amp;", ","")&amp;IF((XXX_IV!C34="DD")*(XXX_IV!E34&lt;&gt;0),XXX_IV!B34&amp;", ","")&amp;IF((XXX_IV!C35="DD")*(XXX_IV!E35&lt;&gt;0),XXX_IV!B35&amp;", ","")&amp;IF((XXX_IV!C36="DD")*(XXX_IV!E36&lt;&gt;0),XXX_IV!B36&amp;", ","")&amp;IF((XXX_IV!C37="DD")*(XXX_IV!E37&lt;&gt;0),XXX_IV!B37&amp;", ","")&amp;IF((XXX_IV!C38="DD")*(XXX_IV!E38&lt;&gt;0),XXX_IV!B38&amp;", ","")&amp;IF((XXX_IV!C39="DD")*(XXX_IV!E39&lt;&gt;0),XXX_IV!B39&amp;", ","")&amp;IF((XXX_IV!C40="DD")*(XXX_IV!E40&lt;&gt;0),XXX_IV!B40&amp;", ","")&amp;IF((XXX_IV!C41="DD")*(XXX_IV!E41&lt;&gt;0),XXX_IV!B41&amp;", ","")&amp;IF((XXX_IV!C42="DD")*(XXX_IV!E42&lt;&gt;0),XXX_IV!B42&amp;", ","")&amp;IF((XXX_IV!C43="DD")*(XXX_IV!E43&lt;&gt;0),XXX_IV!B47&amp;", ","")&amp;IF((XXX_IV!C44="DD")*(XXX_IV!E44&lt;&gt;0),XXX_IV!B44&amp;", ","")&amp;IF((XXX_IV!C45="DD")*(XXX_IV!E45&lt;&gt;0),XXX_IV!B45&amp;", ","")&amp;IF((XXX_IV!C46="DD")*(XXX_IV!E46&lt;&gt;0),XXX_IV!B46&amp;", ","")&amp;IF((XXX_IV!C47="DD")*(XXX_IV!E47&lt;&gt;0),XXX_IV!B47&amp;", ","")&amp;IF((XXX_IV!C48="DD")*(XXX_IV!E48&lt;&gt;0),XXX_IV!B48&amp;", ","")</f>
        <v/>
      </c>
      <c r="C96" s="323">
        <f>IF(XXX_IV!F7&lt;&gt;0,XXX_IV!F7*(SUMIFS(XXX_IV!F12:F48,XXX_IV!C12:C48,"=DD",XXX_IV!E12:E48,"&lt;&gt;0",XXX_IV!D12:D48,"&lt;&gt;DF")+SUMIFS(XXX_IV!G12:G48,XXX_IV!C12:C48,"=DD",XXX_IV!E12:E48,"&lt;&gt;0",XXX_IV!D12:D48,"&lt;&gt;DF")+SUMIFS(XXX_IV!H12:H48,XXX_IV!C12:C48,"=DD",XXX_IV!E12:E48,"&lt;&gt;0",XXX_IV!D12:D48,"&lt;&gt;DF")+SUMIFS(XXX_IV!I12:I48,XXX_IV!C12:C48,"=DD",XXX_IV!E12:E48,"&lt;&gt;0",XXX_IV!D12:D48,"&lt;&gt;DF")),14*(SUMIFS(XXX_IV!F12:F48,XXX_IV!C12:C48,"=DD",XXX_IV!E12:E48,"&lt;&gt;0",XXX_IV!D12:D48,"&lt;&gt;DF")+SUMIFS(XXX_IV!G12:G48,XXX_IV!C12:C48,"=DD",XXX_IV!E12:E48,"&lt;&gt;0",XXX_IV!D12:D48,"&lt;&gt;DF")+SUMIFS(XXX_IV!H12:H48,XXX_IV!C12:C48,"=DD",XXX_IV!E12:E48,"&lt;&gt;0",XXX_IV!D12:D48,"&lt;&gt;DF")+SUMIFS(XXX_IV!I12:I48,XXX_IV!C12:C48,"=DD",XXX_IV!E12:E48,"&lt;&gt;0",XXX_IV!D12:D48,"&lt;&gt;DF")))+IF(XXX_IV!L7&lt;&gt;0,XXX_IV!L7*(SUMIFS(XXX_IV!L12:L48,XXX_IV!C12:C48,"=DD",XXX_IV!E12:E48,"&lt;&gt;0",XXX_IV!D12:D48,"&lt;&gt;DF")+SUMIFS(XXX_IV!M12:M48,XXX_IV!C12:C48,"=DD",XXX_IV!E12:E48,"&lt;&gt;0",XXX_IV!D12:D48,"&lt;&gt;DF")+SUMIFS(XXX_IV!N12:N48,XXX_IV!C12:C48,"=DD",XXX_IV!E12:E48,"&lt;&gt;0",XXX_IV!D12:D48,"&lt;&gt;DF")+SUMIFS(XXX_IV!O12:O48,XXX_IV!C12:C48,"=DD",XXX_IV!E12:E48,"&lt;&gt;0",XXX_IV!D12:D48,"&lt;&gt;DF")),14*(SUMIFS(XXX_IV!L12:L48,XXX_IV!C12:C48,"=DD",XXX_IV!E12:E48,"&lt;&gt;0",XXX_IV!D12:D48,"&lt;&gt;DF")+SUMIFS(XXX_IV!M12:M48,XXX_IV!C12:C48,"=DD",XXX_IV!E12:E48,"&lt;&gt;0",XXX_IV!D12:D48,"&lt;&gt;DF")+SUMIFS(XXX_IV!N12:N48,XXX_IV!C12:C48,"=DD",XXX_IV!E12:E48,"&lt;&gt;0",XXX_IV!D12:D48,"&lt;&gt;DF")+SUMIFS(XXX_IV!O12:O48,XXX_IV!C12:C48,"=DD",XXX_IV!E12:E48,"&lt;&gt;0",XXX_IV!D12:D48,"&lt;&gt;DF")))</f>
        <v>0</v>
      </c>
      <c r="D96" s="220"/>
      <c r="E96" s="221"/>
      <c r="F96" s="222"/>
      <c r="G96" s="187"/>
      <c r="H96" s="188"/>
      <c r="I96" s="219"/>
    </row>
    <row r="97" spans="1:9" x14ac:dyDescent="0.25">
      <c r="A97" s="185" t="s">
        <v>49</v>
      </c>
      <c r="B97" s="316" t="str">
        <f>IF((XXX_IV!C12="DS")*(XXX_IV!E12&lt;&gt;0),XXX_IV!B12&amp;", ","")&amp;IF((XXX_IV!C13="DS")*(XXX_IV!E13&lt;&gt;0),XXX_IV!B13&amp;", ","")&amp;IF((XXX_IV!C14="DS")*(XXX_IV!E14&lt;&gt;0),XXX_IV!B14&amp;", ","")&amp;IF((XXX_IV!C15="DS")*(XXX_IV!E15&lt;&gt;0),XXX_IV!B15&amp;", ","")&amp;IF((XXX_IV!C16="DS")*(XXX_IV!E16&lt;&gt;0),XXX_IV!B16&amp;", ","")&amp;IF((XXX_IV!C17="DS")*(XXX_IV!E17&lt;&gt;0),XXX_IV!B17&amp;", ","")&amp;IF((XXX_IV!C18="DS")*(XXX_IV!E18&lt;&gt;0),XXX_IV!B18&amp;", ","")&amp;IF((XXX_IV!C19="DS")*(XXX_IV!E19&lt;&gt;0),XXX_IV!B19&amp;", ","")&amp;IF((XXX_IV!C20="DS")*(XXX_IV!E20&lt;&gt;0),XXX_IV!B20&amp;", ","")&amp;IF((XXX_IV!C21="DS")*(XXX_IV!E21&lt;&gt;0),XXX_IV!B21&amp;", ","")&amp;IF((XXX_IV!C22="DS")*(XXX_IV!E22&lt;&gt;0),XXX_IV!B22&amp;", ","")&amp;IF((XXX_IV!C23="DS")*(XXX_IV!E23&lt;&gt;0),XXX_IV!B23&amp;", ","")&amp;IF((XXX_IV!C24="DS")*(XXX_IV!E24&lt;&gt;0),XXX_IV!B24&amp;", ","")&amp;IF((XXX_IV!C25="DS")*(XXX_IV!E25&lt;&gt;0),XXX_IV!B25&amp;", ","")&amp;IF((XXX_IV!C26="DS")*(XXX_IV!E26&lt;&gt;0),XXX_IV!B26&amp;", ","")&amp;IF((XXX_IV!C27="DS")*(XXX_IV!E27&lt;&gt;0),XXX_IV!B27&amp;", ","")&amp;IF((XXX_IV!C28="DS")*(XXX_IV!E28&lt;&gt;0),XXX_IV!B28&amp;", ","")&amp;IF((XXX_IV!C29="DS")*(XXX_IV!E29&lt;&gt;0),XXX_IV!B29&amp;", ","")&amp;IF((XXX_IV!C30="DS")*(XXX_IV!E30&lt;&gt;0),XXX_IV!B30&amp;", ","")&amp;IF((XXX_IV!C31="DS")*(XXX_IV!E31&lt;&gt;0),XXX_IV!B31&amp;", ","")&amp;IF((XXX_IV!C32="DS")*(XXX_IV!E32&lt;&gt;0),XXX_IV!B32&amp;", ","")&amp;IF((XXX_IV!C33="DS")*(XXX_IV!E33&lt;&gt;0),XXX_IV!B33&amp;", ","")&amp;IF((XXX_IV!C34="DS")*(XXX_IV!E34&lt;&gt;0),XXX_IV!B34&amp;", ","")&amp;IF((XXX_IV!C35="DS")*(XXX_IV!E35&lt;&gt;0),XXX_IV!B35&amp;", ","")&amp;IF((XXX_IV!C36="DS")*(XXX_IV!E36&lt;&gt;0),XXX_IV!B36&amp;", ","")&amp;IF((XXX_IV!C37="DS")*(XXX_IV!E37&lt;&gt;0),XXX_IV!B37&amp;", ","")&amp;IF((XXX_IV!C38="DS")*(XXX_IV!E38&lt;&gt;0),XXX_IV!B38&amp;", ","")&amp;IF((XXX_IV!C39="DS")*(XXX_IV!E39&lt;&gt;0),XXX_IV!B39&amp;", ","")&amp;IF((XXX_IV!C40="DS")*(XXX_IV!E40&lt;&gt;0),XXX_IV!B40&amp;", ","")&amp;IF((XXX_IV!C41="DS")*(XXX_IV!E41&lt;&gt;0),XXX_IV!B41&amp;", ","")&amp;IF((XXX_IV!C42="DS")*(XXX_IV!E42&lt;&gt;0),XXX_IV!B42&amp;", ","")&amp;IF((XXX_IV!C43="DS")*(XXX_IV!E43&lt;&gt;0),XXX_IV!B47&amp;", ","")&amp;IF((XXX_IV!C44="DS")*(XXX_IV!E44&lt;&gt;0),XXX_IV!B44&amp;", ","")&amp;IF((XXX_IV!C45="DS")*(XXX_IV!E45&lt;&gt;0),XXX_IV!B45&amp;", ","")&amp;IF((XXX_IV!C46="DS")*(XXX_IV!E46&lt;&gt;0),XXX_IV!B46&amp;", ","")&amp;IF((XXX_IV!C47="DS")*(XXX_IV!E47&lt;&gt;0),XXX_IV!B47&amp;", ","")&amp;IF((XXX_IV!C48="DS")*(XXX_IV!E48&lt;&gt;0),XXX_IV!B48&amp;", ","")</f>
        <v/>
      </c>
      <c r="C97" s="323">
        <f>IF(XXX_IV!F7&lt;&gt;0,XXX_IV!F7*(SUMIFS(XXX_IV!F12:F48,XXX_IV!C12:C48,"=DS",XXX_IV!E12:E48,"&lt;&gt;0",XXX_IV!D12:D48,"&lt;&gt;DF")+SUMIFS(XXX_IV!G12:G48,XXX_IV!C12:C48,"=DS",XXX_IV!E12:E48,"&lt;&gt;0",XXX_IV!D12:D48,"&lt;&gt;DF")+SUMIFS(XXX_IV!H12:H48,XXX_IV!C12:C48,"=DS",XXX_IV!E12:E48,"&lt;&gt;0",XXX_IV!D12:D48,"&lt;&gt;DF")+SUMIFS(XXX_IV!I12:I48,XXX_IV!C12:C48,"=DS",XXX_IV!E12:E48,"&lt;&gt;0",XXX_IV!D12:D48,"&lt;&gt;DF")),14*(SUMIFS(XXX_IV!F12:F48,XXX_IV!C12:C48,"=DS",XXX_IV!E12:E48,"&lt;&gt;0",XXX_IV!D12:D48,"&lt;&gt;DF")+SUMIFS(XXX_IV!G12:G48,XXX_IV!C12:C48,"=DS",XXX_IV!E12:E48,"&lt;&gt;0",XXX_IV!D12:D48,"&lt;&gt;DF")+SUMIFS(XXX_IV!H12:H48,XXX_IV!C12:C48,"=DS",XXX_IV!E12:E48,"&lt;&gt;0",XXX_IV!D12:D48,"&lt;&gt;DF")+SUMIFS(XXX_IV!I12:I48,XXX_IV!C12:C48,"=DS",XXX_IV!E12:E48,"&lt;&gt;0",XXX_IV!D12:D48,"&lt;&gt;DF")))+IF(XXX_IV!L7&lt;&gt;0,XXX_IV!L7*(SUMIFS(XXX_IV!L12:L48,XXX_IV!C12:C48,"=DS",XXX_IV!E12:E48,"&lt;&gt;0",XXX_IV!D12:D48,"&lt;&gt;DF")+SUMIFS(XXX_IV!M12:M48,XXX_IV!C12:C48,"=DS",XXX_IV!E12:E48,"&lt;&gt;0",XXX_IV!D12:D48,"&lt;&gt;DF")+SUMIFS(XXX_IV!N12:N48,XXX_IV!C12:C48,"=DS",XXX_IV!E12:E48,"&lt;&gt;0",XXX_IV!D12:D48,"&lt;&gt;DF")+SUMIFS(XXX_IV!O12:O48,XXX_IV!C12:C48,"=DS",XXX_IV!E12:E48,"&lt;&gt;0",XXX_IV!D12:D48,"&lt;&gt;DF")),14*(SUMIFS(XXX_IV!L12:L48,XXX_IV!C12:C48,"=DS",XXX_IV!E12:E48,"&lt;&gt;0",XXX_IV!D12:D48,"&lt;&gt;DF")+SUMIFS(XXX_IV!M12:M48,XXX_IV!C12:C48,"=DS",XXX_IV!E12:E48,"&lt;&gt;0",XXX_IV!D12:D48,"&lt;&gt;DF")+SUMIFS(XXX_IV!N12:N48,XXX_IV!C12:C48,"=DS",XXX_IV!E12:E48,"&lt;&gt;0",XXX_IV!D12:D48,"&lt;&gt;DF")+SUMIFS(XXX_IV!O12:O48,XXX_IV!C12:C48,"=DS",XXX_IV!E12:E48,"&lt;&gt;0",XXX_IV!D12:D48,"&lt;&gt;DF")))</f>
        <v>0</v>
      </c>
      <c r="D97" s="220"/>
      <c r="E97" s="221"/>
      <c r="F97" s="222"/>
      <c r="G97" s="187"/>
      <c r="H97" s="188"/>
      <c r="I97" s="219"/>
    </row>
    <row r="98" spans="1:9" ht="15.75" thickBot="1" x14ac:dyDescent="0.3">
      <c r="A98" s="193" t="s">
        <v>50</v>
      </c>
      <c r="B98" s="317" t="str">
        <f>IF((XXX_IV!C12="DC")*(XXX_IV!E12&lt;&gt;0),XXX_IV!B12&amp;", ","")&amp;IF((XXX_IV!C13="DC")*(XXX_IV!E13&lt;&gt;0),XXX_IV!B13&amp;", ","")&amp;IF((XXX_IV!C14="DC")*(XXX_IV!E14&lt;&gt;0),XXX_IV!B14&amp;", ","")&amp;IF((XXX_IV!C15="DC")*(XXX_IV!E15&lt;&gt;0),XXX_IV!B15&amp;", ","")&amp;IF((XXX_IV!C16="DC")*(XXX_IV!E16&lt;&gt;0),XXX_IV!B16&amp;", ","")&amp;IF((XXX_IV!C17="DC")*(XXX_IV!E17&lt;&gt;0),XXX_IV!B17&amp;", ","")&amp;IF((XXX_IV!C18="DC")*(XXX_IV!E18&lt;&gt;0),XXX_IV!B18&amp;", ","")&amp;IF((XXX_IV!C19="DC")*(XXX_IV!E19&lt;&gt;0),XXX_IV!B19&amp;", ","")&amp;IF((XXX_IV!C20="DC")*(XXX_IV!E20&lt;&gt;0),XXX_IV!B20&amp;", ","")&amp;IF((XXX_IV!C21="DC")*(XXX_IV!E21&lt;&gt;0),XXX_IV!B21&amp;", ","")&amp;IF((XXX_IV!C22="DC")*(XXX_IV!E22&lt;&gt;0),XXX_IV!B22&amp;", ","")&amp;IF((XXX_IV!C23="DC")*(XXX_IV!E23&lt;&gt;0),XXX_IV!B23&amp;", ","")&amp;IF((XXX_IV!C24="DC")*(XXX_IV!E24&lt;&gt;0),XXX_IV!B24&amp;", ","")&amp;IF((XXX_IV!C25="DC")*(XXX_IV!E25&lt;&gt;0),XXX_IV!B25&amp;", ","")&amp;IF((XXX_IV!C26="DC")*(XXX_IV!E26&lt;&gt;0),XXX_IV!B26&amp;", ","")&amp;IF((XXX_IV!C27="DC")*(XXX_IV!E27&lt;&gt;0),XXX_IV!B27&amp;", ","")&amp;IF((XXX_IV!C28="DC")*(XXX_IV!E28&lt;&gt;0),XXX_IV!B28&amp;", ","")&amp;IF((XXX_IV!C29="DC")*(XXX_IV!E29&lt;&gt;0),XXX_IV!B29&amp;", ","")&amp;IF((XXX_IV!C30="DC")*(XXX_IV!E30&lt;&gt;0),XXX_IV!B30&amp;", ","")&amp;IF((XXX_IV!C31="DC")*(XXX_IV!E31&lt;&gt;0),XXX_IV!B31&amp;", ","")&amp;IF((XXX_IV!C32="DC")*(XXX_IV!E32&lt;&gt;0),XXX_IV!B32&amp;", ","")&amp;IF((XXX_IV!C33="DC")*(XXX_IV!E33&lt;&gt;0),XXX_IV!B33&amp;", ","")&amp;IF((XXX_IV!C34="DC")*(XXX_IV!E34&lt;&gt;0),XXX_IV!B34&amp;", ","")&amp;IF((XXX_IV!C35="DC")*(XXX_IV!E35&lt;&gt;0),XXX_IV!B35&amp;", ","")&amp;IF((XXX_IV!C36="DC")*(XXX_IV!E36&lt;&gt;0),XXX_IV!B36&amp;", ","")&amp;IF((XXX_IV!C37="DC")*(XXX_IV!E37&lt;&gt;0),XXX_IV!B37&amp;", ","")&amp;IF((XXX_IV!C38="DC")*(XXX_IV!E38&lt;&gt;0),XXX_IV!B38&amp;", ","")&amp;IF((XXX_IV!C39="DC")*(XXX_IV!E39&lt;&gt;0),XXX_IV!B39&amp;", ","")&amp;IF((XXX_IV!C40="DC")*(XXX_IV!E40&lt;&gt;0),XXX_IV!B40&amp;", ","")&amp;IF((XXX_IV!C41="DC")*(XXX_IV!E41&lt;&gt;0),XXX_IV!B41&amp;", ","")&amp;IF((XXX_IV!C42="DC")*(XXX_IV!E42&lt;&gt;0),XXX_IV!B42&amp;", ","")&amp;IF((XXX_IV!C43="DC")*(XXX_IV!E43&lt;&gt;0),XXX_IV!B47&amp;", ","")&amp;IF((XXX_IV!C44="DC")*(XXX_IV!E44&lt;&gt;0),XXX_IV!B44&amp;", ","")&amp;IF((XXX_IV!C45="DC")*(XXX_IV!E45&lt;&gt;0),XXX_IV!B45&amp;", ","")&amp;IF((XXX_IV!C46="DC")*(XXX_IV!E46&lt;&gt;0),XXX_IV!B46&amp;", ","")&amp;IF((XXX_IV!C47="DC")*(XXX_IV!E47&lt;&gt;0),XXX_IV!B47&amp;", ","")&amp;IF((XXX_IV!C48="DC")*(XXX_IV!E48&lt;&gt;0),XXX_IV!B48&amp;", ","")</f>
        <v/>
      </c>
      <c r="C98" s="324">
        <f>IF(XXX_IV!F7&lt;&gt;0,XXX_IV!F7*(SUMIFS(XXX_IV!F12:F48,XXX_IV!C12:C48,"=DC",XXX_IV!E12:E48,"&lt;&gt;0",XXX_IV!D12:D48,"&lt;&gt;DF")+SUMIFS(XXX_IV!G12:G48,XXX_IV!C12:C48,"=DC",XXX_IV!E12:E48,"&lt;&gt;0",XXX_IV!D12:D48,"&lt;&gt;DF")+SUMIFS(XXX_IV!H12:H48,XXX_IV!C12:C48,"=DC",XXX_IV!E12:E48,"&lt;&gt;0",XXX_IV!D12:D48,"&lt;&gt;DF")+SUMIFS(XXX_IV!I12:I48,XXX_IV!C12:C48,"=DC",XXX_IV!E12:E48,"&lt;&gt;0",XXX_IV!D12:D48,"&lt;&gt;DF")),14*(SUMIFS(XXX_IV!F12:F48,XXX_IV!C12:C48,"=DC",XXX_IV!E12:E48,"&lt;&gt;0",XXX_IV!D12:D48,"&lt;&gt;DF")+SUMIFS(XXX_IV!G12:G48,XXX_IV!C12:C48,"=DC",XXX_IV!E12:E48,"&lt;&gt;0",XXX_IV!D12:D48,"&lt;&gt;DF")+SUMIFS(XXX_IV!H12:H48,XXX_IV!C12:C48,"=DC",XXX_IV!E12:E48,"&lt;&gt;0",XXX_IV!D12:D48,"&lt;&gt;DF")+SUMIFS(XXX_IV!I12:I48,XXX_IV!C12:C48,"=DC",XXX_IV!E12:E48,"&lt;&gt;0",XXX_IV!D12:D48,"&lt;&gt;DF")))+IF(XXX_IV!L7&lt;&gt;0,XXX_IV!L7*(SUMIFS(XXX_IV!L12:L48,XXX_IV!C12:C48,"=DC",XXX_IV!E12:E48,"&lt;&gt;0",XXX_IV!D12:D48,"&lt;&gt;DF")+SUMIFS(XXX_IV!M12:M48,XXX_IV!C12:C48,"=DC",XXX_IV!E12:E48,"&lt;&gt;0",XXX_IV!D12:D48,"&lt;&gt;DF")+SUMIFS(XXX_IV!N12:N48,XXX_IV!C12:C48,"=DC",XXX_IV!E12:E48,"&lt;&gt;0",XXX_IV!D12:D48,"&lt;&gt;DF")+SUMIFS(XXX_IV!O12:O48,XXX_IV!C12:C48,"=DC",XXX_IV!E12:E48,"&lt;&gt;0",XXX_IV!D12:D48,"&lt;&gt;DF")),14*(SUMIFS(XXX_IV!L12:L48,XXX_IV!C12:C48,"=DC",XXX_IV!E12:E48,"&lt;&gt;0",XXX_IV!D12:D48,"&lt;&gt;DF")+SUMIFS(XXX_IV!M12:M48,XXX_IV!C12:C48,"=DC",XXX_IV!E12:E48,"&lt;&gt;0",XXX_IV!D12:D48,"&lt;&gt;DF")+SUMIFS(XXX_IV!N12:N48,XXX_IV!C12:C48,"=DC",XXX_IV!E12:E48,"&lt;&gt;0",XXX_IV!D12:D48,"&lt;&gt;DF")+SUMIFS(XXX_IV!O12:O48,XXX_IV!C12:C48,"=DC",XXX_IV!E12:E48,"&lt;&gt;0",XXX_IV!D12:D48,"&lt;&gt;DF")))</f>
        <v>0</v>
      </c>
      <c r="D98" s="223"/>
      <c r="E98" s="224"/>
      <c r="F98" s="225"/>
      <c r="G98" s="194"/>
      <c r="H98" s="195"/>
      <c r="I98" s="219"/>
    </row>
    <row r="99" spans="1:9" ht="30.75" thickBot="1" x14ac:dyDescent="0.3">
      <c r="A99" s="329" t="s">
        <v>58</v>
      </c>
      <c r="B99" s="317" t="str">
        <f>IF((XXX_IV!C12="DOU")*(XXX_IV!E12&lt;&gt;0),XXX_IV!B12&amp;", ","")&amp;IF((XXX_IV!C13="DOU")*(XXX_IV!E13&lt;&gt;0),XXX_IV!B13&amp;", ","")&amp;IF((XXX_IV!C14="DOU")*(XXX_IV!E14&lt;&gt;0),XXX_IV!B14&amp;", ","")&amp;IF((XXX_IV!C15="DOU")*(XXX_IV!E15&lt;&gt;0),XXX_IV!B15&amp;", ","")&amp;IF((XXX_IV!C16="DOU")*(XXX_IV!E16&lt;&gt;0),XXX_IV!B16&amp;", ","")&amp;IF((XXX_IV!C17="DOU")*(XXX_IV!E17&lt;&gt;0),XXX_IV!B17&amp;", ","")&amp;IF((XXX_IV!C18="DOU")*(XXX_IV!E18&lt;&gt;0),XXX_IV!B18&amp;", ","")&amp;IF((XXX_IV!C19="DOU")*(XXX_IV!E19&lt;&gt;0),XXX_IV!B19&amp;", ","")&amp;IF((XXX_IV!C20="DOU")*(XXX_IV!E20&lt;&gt;0),XXX_IV!B20&amp;", ","")&amp;IF((XXX_IV!C21="DOU")*(XXX_IV!E21&lt;&gt;0),XXX_IV!B21&amp;", ","")&amp;IF((XXX_IV!C22="DOU")*(XXX_IV!E22&lt;&gt;0),XXX_IV!B22&amp;", ","")&amp;IF((XXX_IV!C23="DOU")*(XXX_IV!E23&lt;&gt;0),XXX_IV!B23&amp;", ","")&amp;IF((XXX_IV!C24="DOU")*(XXX_IV!E24&lt;&gt;0),XXX_IV!B24&amp;", ","")&amp;IF((XXX_IV!C25="DOU")*(XXX_IV!E25&lt;&gt;0),XXX_IV!B25&amp;", ","")&amp;IF((XXX_IV!C26="DOU")*(XXX_IV!E26&lt;&gt;0),XXX_IV!B26&amp;", ","")&amp;IF((XXX_IV!C27="DOU")*(XXX_IV!E27&lt;&gt;0),XXX_IV!B27&amp;", ","")&amp;IF((XXX_IV!C28="DOU")*(XXX_IV!E28&lt;&gt;0),XXX_IV!B28&amp;", ","")&amp;IF((XXX_IV!C29="DOU")*(XXX_IV!E29&lt;&gt;0),XXX_IV!B29&amp;", ","")&amp;IF((XXX_IV!C30="DOU")*(XXX_IV!E30&lt;&gt;0),XXX_IV!B30&amp;", ","")&amp;IF((XXX_IV!C31="DOU")*(XXX_IV!E31&lt;&gt;0),XXX_IV!B31&amp;", ","")&amp;IF((XXX_IV!C32="DOU")*(XXX_IV!E32&lt;&gt;0),XXX_IV!B32&amp;", ","")&amp;IF((XXX_IV!C33="DOU")*(XXX_IV!E33&lt;&gt;0),XXX_IV!B33&amp;", ","")&amp;IF((XXX_IV!C34="DOU")*(XXX_IV!E34&lt;&gt;0),XXX_IV!B34&amp;", ","")&amp;IF((XXX_IV!C35="DOU")*(XXX_IV!E35&lt;&gt;0),XXX_IV!B35&amp;", ","")&amp;IF((XXX_IV!C36="DOU")*(XXX_IV!E36&lt;&gt;0),XXX_IV!B36&amp;", ","")&amp;IF((XXX_IV!C37="DOU")*(XXX_IV!E37&lt;&gt;0),XXX_IV!B37&amp;", ","")&amp;IF((XXX_IV!C38="DOU")*(XXX_IV!E38&lt;&gt;0),XXX_IV!B38&amp;", ","")&amp;IF((XXX_IV!C39="DOU")*(XXX_IV!E39&lt;&gt;0),XXX_IV!B39&amp;", ","")&amp;IF((XXX_IV!C40="DOU")*(XXX_IV!E40&lt;&gt;0),XXX_IV!B40&amp;", ","")&amp;IF((XXX_IV!C41="DOU")*(XXX_IV!E41&lt;&gt;0),XXX_IV!B41&amp;", ","")&amp;IF((XXX_IV!C42="DOU")*(XXX_IV!E42&lt;&gt;0),XXX_IV!B42&amp;", ","")&amp;IF((XXX_IV!C43="DOU")*(XXX_IV!E43&lt;&gt;0),XXX_IV!B47&amp;", ","")&amp;IF((XXX_IV!C44="DOU")*(XXX_IV!E44&lt;&gt;0),XXX_IV!B44&amp;", ","")&amp;IF((XXX_IV!C45="DOU")*(XXX_IV!E45&lt;&gt;0),XXX_IV!B45&amp;", ","")&amp;IF((XXX_IV!C46="DOU")*(XXX_IV!E46&lt;&gt;0),XXX_IV!B46&amp;", ","")&amp;IF((XXX_IV!C47="DOU")*(XXX_IV!E47&lt;&gt;0),XXX_IV!B47&amp;", ","")&amp;IF((XXX_IV!C48="DOU")*(XXX_IV!E48&lt;&gt;0),XXX_IV!B48&amp;", ","")</f>
        <v/>
      </c>
      <c r="C99" s="359">
        <f>IF(XXX_IV!F7&lt;&gt;0,XXX_IV!F7*(SUMIFS(XXX_IV!F12:F48,XXX_IV!C12:C48,"=DOU",XXX_IV!E12:E48,"&lt;&gt;0",XXX_IV!D12:D48,"&lt;&gt;DF")+SUMIFS(XXX_IV!G12:G48,XXX_IV!C12:C48,"=DOU",XXX_IV!E12:E48,"&lt;&gt;0",XXX_IV!D12:D48,"&lt;&gt;DF")+SUMIFS(XXX_IV!H12:H48,XXX_IV!C12:C48,"=DOU",XXX_IV!E12:E48,"&lt;&gt;0",XXX_IV!D12:D48,"&lt;&gt;DF")+SUMIFS(XXX_IV!I12:I48,XXX_IV!C12:C48,"=DOU",XXX_IV!E12:E48,"&lt;&gt;0",XXX_IV!D12:D48,"&lt;&gt;DF")),14*(SUMIFS(XXX_IV!F12:F48,XXX_IV!C12:C48,"=DOU",XXX_IV!E12:E48,"&lt;&gt;0",XXX_IV!D12:D48,"&lt;&gt;DF")+SUMIFS(XXX_IV!G12:G48,XXX_IV!C12:C48,"=DOU",XXX_IV!E12:E48,"&lt;&gt;0",XXX_IV!D12:D48,"&lt;&gt;DF")+SUMIFS(XXX_IV!H12:H48,XXX_IV!C12:C48,"=DOU",XXX_IV!E12:E48,"&lt;&gt;0",XXX_IV!D12:D48,"&lt;&gt;DF")+SUMIFS(XXX_IV!I12:I48,XXX_IV!C12:C48,"=DOU",XXX_IV!E12:E48,"&lt;&gt;0",XXX_IV!D12:D48,"&lt;&gt;DF")))+IF(XXX_IV!L7&lt;&gt;0,XXX_IV!L7*(SUMIFS(XXX_IV!L12:L48,XXX_IV!C12:C48,"=DOU",XXX_IV!E12:E48,"&lt;&gt;0",XXX_IV!D12:D48,"&lt;&gt;DF")+SUMIFS(XXX_IV!M12:M48,XXX_IV!C12:C48,"=DOU",XXX_IV!E12:E48,"&lt;&gt;0",XXX_IV!D12:D48,"&lt;&gt;DF")+SUMIFS(XXX_IV!N12:N48,XXX_IV!C12:C48,"=DOU",XXX_IV!E12:E48,"&lt;&gt;0",XXX_IV!D12:D48,"&lt;&gt;DF")+SUMIFS(XXX_IV!O12:O48,XXX_IV!C12:C48,"=DOU",XXX_IV!E12:E48,"&lt;&gt;0",XXX_IV!D12:D48,"&lt;&gt;DF")),14*(SUMIFS(XXX_IV!L12:L48,XXX_IV!C12:C48,"=DOU",XXX_IV!E12:E48,"&lt;&gt;0",XXX_IV!D12:D48,"&lt;&gt;DF")+SUMIFS(XXX_IV!M12:M48,XXX_IV!C12:C48,"=DOU",XXX_IV!E12:E48,"&lt;&gt;0",XXX_IV!D12:D48,"&lt;&gt;DF")+SUMIFS(XXX_IV!N12:N48,XXX_IV!C12:C48,"=DOU",XXX_IV!E12:E48,"&lt;&gt;0",XXX_IV!D12:D48,"&lt;&gt;DF")+SUMIFS(XXX_IV!O12:O48,XXX_IV!C12:C48,"=DOU",XXX_IV!E12:E48,"&lt;&gt;0",XXX_IV!D12:D48,"&lt;&gt;DF")))</f>
        <v>0</v>
      </c>
      <c r="D99" s="223"/>
      <c r="E99" s="224"/>
      <c r="F99" s="225"/>
      <c r="G99" s="228"/>
      <c r="H99" s="229"/>
      <c r="I99" s="219"/>
    </row>
    <row r="100" spans="1:9" x14ac:dyDescent="0.25">
      <c r="C100" s="320">
        <f>SUM(C95:C99)</f>
        <v>0</v>
      </c>
      <c r="I100" s="219"/>
    </row>
    <row r="101" spans="1:9" ht="15.75" thickBot="1" x14ac:dyDescent="0.3">
      <c r="A101" s="173" t="s">
        <v>57</v>
      </c>
      <c r="D101" s="174"/>
      <c r="E101" s="174"/>
      <c r="F101" s="174"/>
      <c r="G101" s="174"/>
      <c r="H101" s="174"/>
      <c r="I101" s="219"/>
    </row>
    <row r="102" spans="1:9" ht="15.75" thickBot="1" x14ac:dyDescent="0.3">
      <c r="A102" s="177" t="s">
        <v>18</v>
      </c>
      <c r="B102" s="314" t="s">
        <v>17</v>
      </c>
      <c r="C102" s="321" t="s">
        <v>20</v>
      </c>
      <c r="D102" s="177" t="s">
        <v>16</v>
      </c>
      <c r="E102" s="461" t="s">
        <v>22</v>
      </c>
      <c r="F102" s="462"/>
      <c r="G102" s="463" t="s">
        <v>21</v>
      </c>
      <c r="H102" s="464"/>
      <c r="I102" s="226"/>
    </row>
    <row r="103" spans="1:9" x14ac:dyDescent="0.25">
      <c r="A103" s="180" t="s">
        <v>59</v>
      </c>
      <c r="B103" s="315" t="str">
        <f>IF((XXX_IV!D12="DOB")*(XXX_IV!E12&lt;&gt;0),XXX_IV!B12&amp;", ","")&amp;IF((XXX_IV!D13="DOB")*(XXX_IV!E13&lt;&gt;0),XXX_IV!B13&amp;", ","")&amp;IF((XXX_IV!D14="DOB")*(XXX_IV!E14&lt;&gt;0),XXX_IV!B14&amp;", ","")&amp;IF((XXX_IV!D15="DOB")*(XXX_IV!E15&lt;&gt;0),XXX_IV!B15&amp;", ","")&amp;IF((XXX_IV!D16="DOB")*(XXX_IV!E16&lt;&gt;0),XXX_IV!B16&amp;", ","")&amp;IF((XXX_IV!D17="DOB")*(XXX_IV!E17&lt;&gt;0),XXX_IV!B17&amp;", ","")&amp;IF((XXX_IV!D18="DOB")*(XXX_IV!E18&lt;&gt;0),XXX_IV!B18&amp;", ","")&amp;IF((XXX_IV!D19="DOB")*(XXX_IV!E19&lt;&gt;0),XXX_IV!B19&amp;", ","")&amp;IF((XXX_IV!D20="DOB")*(XXX_IV!E20&lt;&gt;0),XXX_IV!B20&amp;", ","")&amp;IF((XXX_IV!D21="DOB")*(XXX_IV!E21&lt;&gt;0),XXX_IV!B21&amp;", ","")&amp;IF((XXX_IV!D22="DOB")*(XXX_IV!E22&lt;&gt;0),XXX_IV!B22&amp;", ","")&amp;IF((XXX_IV!D23="DOB")*(XXX_IV!E23&lt;&gt;0),XXX_IV!B23&amp;", ","")&amp;IF((XXX_IV!D24="DOB")*(XXX_IV!E24&lt;&gt;0),XXX_IV!B24&amp;", ","")&amp;IF((XXX_IV!D25="DOB")*(XXX_IV!E25&lt;&gt;0),XXX_IV!B25&amp;", ","")&amp;IF((XXX_IV!D26="DOB")*(XXX_IV!E26&lt;&gt;0),XXX_IV!B26&amp;", ","")&amp;IF((XXX_IV!D27="DOB")*(XXX_IV!E27&lt;&gt;0),XXX_IV!B27&amp;", ","")&amp;IF((XXX_IV!D28="DOB")*(XXX_IV!E28&lt;&gt;0),XXX_IV!B28&amp;", ","")&amp;IF((XXX_IV!D29="DOB")*(XXX_IV!E29&lt;&gt;0),XXX_IV!B29&amp;", ","")&amp;IF((XXX_IV!D30="DOB")*(XXX_IV!E30&lt;&gt;0),XXX_IV!B30&amp;", ","")&amp;IF((XXX_IV!D31="DOB")*(XXX_IV!E31&lt;&gt;0),XXX_IV!B31&amp;", ","")&amp;IF((XXX_IV!D32="DOB")*(XXX_IV!E32&lt;&gt;0),XXX_IV!B32&amp;", ","")&amp;IF((XXX_IV!D33="DOB")*(XXX_IV!E33&lt;&gt;0),XXX_IV!B33&amp;", ","")&amp;IF((XXX_IV!D34="DOB")*(XXX_IV!E34&lt;&gt;0),XXX_IV!B34&amp;", ","")&amp;IF((XXX_IV!D35="DOB")*(XXX_IV!E35&lt;&gt;0),XXX_IV!B35&amp;", ","")&amp;IF((XXX_IV!D36="DOB")*(XXX_IV!E36&lt;&gt;0),XXX_IV!B36&amp;", ","")&amp;IF((XXX_IV!D37="DOB")*(XXX_IV!E37&lt;&gt;0),XXX_IV!B37&amp;", ","")&amp;IF((XXX_IV!D38="DOB")*(XXX_IV!E38&lt;&gt;0),XXX_IV!B38&amp;", ","")&amp;IF((XXX_IV!D39="DOB")*(XXX_IV!E39&lt;&gt;0),XXX_IV!B39&amp;", ","")&amp;IF((XXX_IV!D40="DOB")*(XXX_IV!E40&lt;&gt;0),XXX_IV!B40&amp;", ","")&amp;IF((XXX_IV!D41="DOB")*(XXX_IV!E41&lt;&gt;0),XXX_IV!B41&amp;", ","")&amp;IF((XXX_IV!D42="DOB")*(XXX_IV!E42&lt;&gt;0),XXX_IV!B42&amp;", ","")&amp;IF((XXX_IV!D43="DOB")*(XXX_IV!E43&lt;&gt;0),XXX_IV!B43&amp;", ","")&amp;IF((XXX_IV!D44="DOB")*(XXX_IV!E44&lt;&gt;0),XXX_IV!B44&amp;", ","")&amp;IF((XXX_IV!D45="DOB")*(XXX_IV!E45&lt;&gt;0),XXX_IV!B45&amp;", ","")&amp;IF((XXX_IV!D46="DOB")*(XXX_IV!E46&lt;&gt;0),XXX_IV!B46&amp;", ","")&amp;IF((XXX_IV!D47="DOB")*(XXX_IV!E47&lt;&gt;0),XXX_IV!B47&amp;", ","")&amp;IF((XXX_IV!D48="DOB")*(XXX_IV!E48&lt;&gt;0),XXX_IV!B48&amp;", ","")</f>
        <v/>
      </c>
      <c r="C103" s="327">
        <f>IF(XXX_IV!F7&lt;&gt;0,XXX_IV!F7*(SUMIFS(XXX_IV!F12:F48,XXX_IV!D12:D48,"=DOB",XXX_IV!E12:E48,"&lt;&gt;0")+SUMIFS(XXX_IV!G12:G48,XXX_IV!D12:D48,"=DOB",XXX_IV!E12:E48,"&lt;&gt;0")+SUMIFS(XXX_IV!H12:H48,XXX_IV!D12:D48,"=DOB",XXX_IV!E12:E48,"&lt;&gt;0")+SUMIFS(XXX_IV!I12:I48,XXX_IV!D12:D48,"=DOB",XXX_IV!E12:E48,"&lt;&gt;0")),14*(SUMIFS(XXX_IV!F12:F48,XXX_IV!D12:D48,"=DOB",XXX_IV!E12:E48,"&lt;&gt;0")+SUMIFS(XXX_IV!G12:G48,XXX_IV!D12:D48,"=DOB",XXX_IV!E12:E48,"&lt;&gt;0")+SUMIFS(XXX_IV!H12:H48,XXX_IV!D12:D48,"=DOB",XXX_IV!E12:E48,"&lt;&gt;0")+SUMIFS(XXX_IV!I12:I48,XXX_IV!D12:D48,"=DOB",XXX_IV!E12:E48,"&lt;&gt;0")))+IF(XXX_IV!L7&lt;&gt;0,XXX_IV!L7*(SUMIFS(XXX_IV!L12:L48,XXX_IV!D12:D48,"=DOB",XXX_IV!E12:E48,"&lt;&gt;0")+SUMIFS(XXX_IV!M12:M48,XXX_IV!D12:D48,"=DOB",XXX_IV!E12:E48,"&lt;&gt;0")+SUMIFS(XXX_IV!N12:N48,XXX_IV!D12:D48,"=DOB",XXX_IV!E12:E48,"&lt;&gt;0")+SUMIFS(XXX_IV!O12:O48,XXX_IV!D12:D48,"=DOB",XXX_IV!E12:E48,"&lt;&gt;0")),14*(SUMIFS(XXX_IV!L12:L48,XXX_IV!D12:D48,"=DOB",XXX_IV!E12:E48,"&lt;&gt;0")+SUMIFS(XXX_IV!M12:M48,XXX_IV!D12:D48,"=DOB",XXX_IV!E12:E48,"&lt;&gt;0")+SUMIFS(XXX_IV!N12:N48,XXX_IV!D12:D48,"=DOB",XXX_IV!E12:E48,"&lt;&gt;0")+SUMIFS(XXX_IV!O12:O48,XXX_IV!D12:D48,"=DOB",XXX_IV!E12:E48,"&lt;&gt;0")))</f>
        <v>0</v>
      </c>
      <c r="D103" s="216"/>
      <c r="E103" s="217"/>
      <c r="F103" s="218"/>
      <c r="G103" s="182"/>
      <c r="H103" s="183"/>
      <c r="I103" s="219"/>
    </row>
    <row r="104" spans="1:9" x14ac:dyDescent="0.25">
      <c r="A104" s="185" t="s">
        <v>53</v>
      </c>
      <c r="B104" s="316" t="str">
        <f>IF((XXX_IV!D12="DO")*(XXX_IV!E12&lt;&gt;0),XXX_IV!B12&amp;", ","")&amp;IF((XXX_IV!D13="DO")*(XXX_IV!E13&lt;&gt;0),XXX_IV!B13&amp;", ","")&amp;IF((XXX_IV!D14="DO")*(XXX_IV!E14&lt;&gt;0),XXX_IV!B14&amp;", ","")&amp;IF((XXX_IV!D15="DO")*(XXX_IV!E15&lt;&gt;0),XXX_IV!B15&amp;", ","")&amp;IF((XXX_IV!D16="DO")*(XXX_IV!E16&lt;&gt;0),XXX_IV!B16&amp;", ","")&amp;IF((XXX_IV!D17="DO")*(XXX_IV!E17&lt;&gt;0),XXX_IV!B17&amp;", ","")&amp;IF((XXX_IV!D18="DO")*(XXX_IV!E18&lt;&gt;0),XXX_IV!B18&amp;", ","")&amp;IF((XXX_IV!D19="DO")*(XXX_IV!E19&lt;&gt;0),XXX_IV!B19&amp;", ","")&amp;IF((XXX_IV!D20="DO")*(XXX_IV!E20&lt;&gt;0),XXX_IV!B20&amp;", ","")&amp;IF((XXX_IV!D21="DO")*(XXX_IV!E21&lt;&gt;0),XXX_IV!B21&amp;", ","")&amp;IF((XXX_IV!D22="DO")*(XXX_IV!E22&lt;&gt;0),XXX_IV!B22&amp;", ","")&amp;IF((XXX_IV!D23="DO")*(XXX_IV!E23&lt;&gt;0),XXX_IV!B23&amp;", ","")&amp;IF((XXX_IV!D24="DO")*(XXX_IV!E24&lt;&gt;0),XXX_IV!B24&amp;", ","")&amp;IF((XXX_IV!D25="DO")*(XXX_IV!E25&lt;&gt;0),XXX_IV!B25&amp;", ","")&amp;IF((XXX_IV!D26="DO")*(XXX_IV!E26&lt;&gt;0),XXX_IV!B26&amp;", ","")&amp;IF((XXX_IV!D27="DO")*(XXX_IV!E27&lt;&gt;0),XXX_IV!B27&amp;", ","")&amp;IF((XXX_IV!D28="DO")*(XXX_IV!E28&lt;&gt;0),XXX_IV!B28&amp;", ","")&amp;IF((XXX_IV!D29="DO")*(XXX_IV!E29&lt;&gt;0),XXX_IV!B29&amp;", ","")&amp;IF((XXX_IV!D30="DO")*(XXX_IV!E30&lt;&gt;0),XXX_IV!B30&amp;", ","")&amp;IF((XXX_IV!D31="DO")*(XXX_IV!E31&lt;&gt;0),XXX_IV!B31&amp;", ","")&amp;IF((XXX_IV!D32="DO")*(XXX_IV!E32&lt;&gt;0),XXX_IV!B32&amp;", ","")&amp;IF((XXX_IV!D33="DO")*(XXX_IV!E33&lt;&gt;0),XXX_IV!B33&amp;", ","")&amp;IF((XXX_IV!D34="DO")*(XXX_IV!E34&lt;&gt;0),XXX_IV!B34&amp;", ","")&amp;IF((XXX_IV!D35="DO")*(XXX_IV!E35&lt;&gt;0),XXX_IV!B35&amp;", ","")&amp;IF((XXX_IV!D36="DO")*(XXX_IV!E36&lt;&gt;0),XXX_IV!B36&amp;", ","")&amp;IF((XXX_IV!D37="DO")*(XXX_IV!E37&lt;&gt;0),XXX_IV!B37&amp;", ","")&amp;IF((XXX_IV!D38="DO")*(XXX_IV!E38&lt;&gt;0),XXX_IV!B38&amp;", ","")&amp;IF((XXX_IV!D39="DO")*(XXX_IV!E39&lt;&gt;0),XXX_IV!B39&amp;", ","")&amp;IF((XXX_IV!D40="DO")*(XXX_IV!E40&lt;&gt;0),XXX_IV!B40&amp;", ","")&amp;IF((XXX_IV!D41="DO")*(XXX_IV!E41&lt;&gt;0),XXX_IV!B41&amp;", ","")&amp;IF((XXX_IV!D42="DO")*(XXX_IV!E42&lt;&gt;0),XXX_IV!B42&amp;", ","")&amp;IF((XXX_IV!D43="DO")*(XXX_IV!E43&lt;&gt;0),XXX_IV!B43&amp;", ","")&amp;IF((XXX_IV!D44="DO")*(XXX_IV!E44&lt;&gt;0),XXX_IV!B44&amp;", ","")&amp;IF((XXX_IV!D45="DO")*(XXX_IV!E45&lt;&gt;0),XXX_IV!B45&amp;", ","")&amp;IF((XXX_IV!D46="DO")*(XXX_IV!E46&lt;&gt;0),XXX_IV!B46&amp;", ","")&amp;IF((XXX_IV!D47="DO")*(XXX_IV!E47&lt;&gt;0),XXX_IV!B47&amp;", ","")&amp;IF((XXX_IV!D48="DO")*(XXX_IV!E48&lt;&gt;0),XXX_IV!B48&amp;", ","")</f>
        <v/>
      </c>
      <c r="C104" s="325">
        <f>IF(XXX_IV!F7&lt;&gt;0,XXX_IV!F7*(SUMIFS(XXX_IV!F12:F48,XXX_IV!D12:D48,"=DO",XXX_IV!E12:E48,"&lt;&gt;0")+SUMIFS(XXX_IV!G12:G48,XXX_IV!D12:D48,"=DO",XXX_IV!E12:E48,"&lt;&gt;0")+SUMIFS(XXX_IV!H12:H48,XXX_IV!D12:D48,"=DO",XXX_IV!E12:E48,"&lt;&gt;0")+SUMIFS(XXX_IV!I12:I48,XXX_IV!D12:D48,"=DO",XXX_IV!E12:E48,"&lt;&gt;0")),14*(SUMIFS(XXX_IV!F12:F48,XXX_IV!D12:D48,"=DO",XXX_IV!E12:E48,"&lt;&gt;0")+SUMIFS(XXX_IV!G12:G48,XXX_IV!D12:D48,"=DO",XXX_IV!E12:E48,"&lt;&gt;0")+SUMIFS(XXX_IV!H12:H48,XXX_IV!D12:D48,"=DO",XXX_IV!E12:E48,"&lt;&gt;0")+SUMIFS(XXX_IV!I12:I48,XXX_IV!D12:D48,"=DO",XXX_IV!E12:E48,"&lt;&gt;0")))+IF(XXX_IV!L7&lt;&gt;0,XXX_IV!L7*(SUMIFS(XXX_IV!L12:L48,XXX_IV!D12:D48,"=DO",XXX_IV!E12:E48,"&lt;&gt;0")+SUMIFS(XXX_IV!M12:M48,XXX_IV!D12:D48,"=DO",XXX_IV!E12:E48,"&lt;&gt;0")+SUMIFS(XXX_IV!N12:N48,XXX_IV!D12:D48,"=DO",XXX_IV!E12:E48,"&lt;&gt;0")+SUMIFS(XXX_IV!O12:O48,XXX_IV!D12:D48,"=DO",XXX_IV!E12:E48,"&lt;&gt;0")),14*(SUMIFS(XXX_IV!L12:L48,XXX_IV!D12:D48,"=DO",XXX_IV!E12:E48,"&lt;&gt;0")+SUMIFS(XXX_IV!M12:M48,XXX_IV!D12:D48,"=DO",XXX_IV!E12:E48,"&lt;&gt;0")+SUMIFS(XXX_IV!N12:N48,XXX_IV!D12:D48,"=DO",XXX_IV!E12:E48,"&lt;&gt;0")+SUMIFS(XXX_IV!O12:O48,XXX_IV!D12:D48,"=DO",XXX_IV!E12:E48,"&lt;&gt;0")))</f>
        <v>0</v>
      </c>
      <c r="D104" s="204"/>
      <c r="E104" s="221"/>
      <c r="F104" s="222"/>
      <c r="G104" s="187"/>
      <c r="H104" s="188"/>
      <c r="I104" s="219"/>
    </row>
    <row r="105" spans="1:9" ht="34.5" customHeight="1" thickBot="1" x14ac:dyDescent="0.3">
      <c r="A105" s="193" t="s">
        <v>55</v>
      </c>
      <c r="B105" s="317" t="str">
        <f>IF((XXX_IV!D12="DF")*(XXX_IV!E12&lt;&gt;0),XXX_IV!B12&amp;", ","")&amp;IF((XXX_IV!D13="DF")*(XXX_IV!E13&lt;&gt;0),XXX_IV!B13&amp;", ","")&amp;IF((XXX_IV!D14="DF")*(XXX_IV!E14&lt;&gt;0),XXX_IV!B14&amp;", ","")&amp;IF((XXX_IV!D15="DF")*(XXX_IV!E15&lt;&gt;0),XXX_IV!B15&amp;", ","")&amp;IF((XXX_IV!D16="DF")*(XXX_IV!E16&lt;&gt;0),XXX_IV!B16&amp;", ","")&amp;IF((XXX_IV!D17="DF")*(XXX_IV!E17&lt;&gt;0),XXX_IV!B17&amp;", ","")&amp;IF((XXX_IV!D18="DF")*(XXX_IV!E18&lt;&gt;0),XXX_IV!B18&amp;", ","")&amp;IF((XXX_IV!D19="DF")*(XXX_IV!E19&lt;&gt;0),XXX_IV!B19&amp;", ","")&amp;IF((XXX_IV!D20="DF")*(XXX_IV!E20&lt;&gt;0),XXX_IV!B20&amp;", ","")&amp;IF((XXX_IV!D21="DF")*(XXX_IV!E21&lt;&gt;0),XXX_IV!B21&amp;", ","")&amp;IF((XXX_IV!D22="DF")*(XXX_IV!E22&lt;&gt;0),XXX_IV!B22&amp;", ","")&amp;IF((XXX_IV!D23="DF")*(XXX_IV!E23&lt;&gt;0),XXX_IV!B23&amp;", ","")&amp;IF((XXX_IV!D24="DF")*(XXX_IV!E24&lt;&gt;0),XXX_IV!B24&amp;", ","")&amp;IF((XXX_IV!D25="DF")*(XXX_IV!E25&lt;&gt;0),XXX_IV!B25&amp;", ","")&amp;IF((XXX_IV!D26="DF")*(XXX_IV!E26&lt;&gt;0),XXX_IV!B26&amp;", ","")&amp;IF((XXX_IV!D27="DF")*(XXX_IV!E27&lt;&gt;0),XXX_IV!B27&amp;", ","")&amp;IF((XXX_IV!D28="DF")*(XXX_IV!E28&lt;&gt;0),XXX_IV!B28&amp;", ","")&amp;IF((XXX_IV!D29="DF")*(XXX_IV!E29&lt;&gt;0),XXX_IV!B29&amp;", ","")&amp;IF((XXX_IV!D30="DF")*(XXX_IV!E30&lt;&gt;0),XXX_IV!B30&amp;", ","")&amp;IF((XXX_IV!D31="DF")*(XXX_IV!E31&lt;&gt;0),XXX_IV!B31&amp;", ","")&amp;IF((XXX_IV!D32="DF")*(XXX_IV!E32&lt;&gt;0),XXX_IV!B32&amp;", ","")&amp;IF((XXX_IV!D33="DF")*(XXX_IV!E33&lt;&gt;0),XXX_IV!B33&amp;", ","")&amp;IF((XXX_IV!D34="DF")*(XXX_IV!E34&lt;&gt;0),XXX_IV!B34&amp;", ","")&amp;IF((XXX_IV!D35="DF")*(XXX_IV!E35&lt;&gt;0),XXX_IV!B35&amp;", ","")&amp;IF((XXX_IV!D36="DF")*(XXX_IV!E36&lt;&gt;0),XXX_IV!B36&amp;", ","")&amp;IF((XXX_IV!D37="DF")*(XXX_IV!E37&lt;&gt;0),XXX_IV!B37&amp;", ","")&amp;IF((XXX_IV!D38="DF")*(XXX_IV!E38&lt;&gt;0),XXX_IV!B38&amp;", ","")&amp;IF((XXX_IV!D39="DF")*(XXX_IV!E39&lt;&gt;0),XXX_IV!B39&amp;", ","")&amp;IF((XXX_IV!D40="DF")*(XXX_IV!E40&lt;&gt;0),XXX_IV!B40&amp;", ","")&amp;IF((XXX_IV!D41="DF")*(XXX_IV!E41&lt;&gt;0),XXX_IV!B41&amp;", ","")&amp;IF((XXX_IV!D42="DF")*(XXX_IV!E42&lt;&gt;0),XXX_IV!B42&amp;", ","")&amp;IF((XXX_IV!D43="DF")*(XXX_IV!E43&lt;&gt;0),XXX_IV!B43&amp;", ","")&amp;IF((XXX_IV!D44="DF")*(XXX_IV!E44&lt;&gt;0),XXX_IV!B44&amp;", ","")&amp;IF((XXX_IV!D45="DF")*(XXX_IV!E45&lt;&gt;0),XXX_IV!B45&amp;", ","")&amp;IF((XXX_IV!D46="DF")*(XXX_IV!E46&lt;&gt;0),XXX_IV!B46&amp;", ","")&amp;IF((XXX_IV!D47="DF")*(XXX_IV!E47&lt;&gt;0),XXX_IV!B47&amp;", ","")&amp;IF((XXX_IV!D48="DF")*(XXX_IV!E48&lt;&gt;0),XXX_IV!B48&amp;", ","")</f>
        <v/>
      </c>
      <c r="C105" s="328">
        <f>IF(XXX_IV!F7&lt;&gt;0,XXX_IV!F7*(SUMIFS(XXX_IV!F12:F48,XXX_IV!D12:D48,"=DF",XXX_IV!E12:E48,"&gt;=0")+SUMIFS(XXX_IV!G12:G48,XXX_IV!D12:D48,"=DF",XXX_IV!E12:E48,"&gt;=0")+SUMIFS(XXX_IV!H12:H48,XXX_IV!D12:D48,"=DF",XXX_IV!E12:E48,"&gt;=0")+SUMIFS(XXX_IV!I12:I48,XXX_IV!D12:D48,"=DF",XXX_IV!E12:E48,"&gt;=0")),14*(SUMIFS(XXX_IV!F12:F48,XXX_IV!D12:D48,"=DF",XXX_IV!E12:E48,"&gt;=0")+SUMIFS(XXX_IV!G12:G48,XXX_IV!D12:D48,"=DF",XXX_IV!E12:E48,"&gt;=0")+SUMIFS(XXX_IV!H12:H48,XXX_IV!D12:D48,"=DF",XXX_IV!E12:E48,"&gt;=0")+SUMIFS(XXX_IV!I12:I48,XXX_IV!D12:D48,"=DF",XXX_IV!E12:E48,"&gt;=0")))+IF(XXX_IV!L7&lt;&gt;0,XXX_IV!L7*(SUMIFS(XXX_IV!L12:L48,XXX_IV!D12:D48,"=DF",XXX_IV!E12:E48,"&gt;=0")+SUMIFS(XXX_IV!M12:M48,XXX_IV!D12:D48,"=DF",XXX_IV!E12:E48,"&gt;=0")+SUMIFS(XXX_IV!N12:N48,XXX_IV!D12:D48,"=DF",XXX_IV!E12:E48,"&gt;=0")+SUMIFS(XXX_IV!O12:O48,XXX_IV!D12:D48,"=DF",XXX_IV!E12:E48,"&gt;=0")),14*(SUMIFS(XXX_IV!L12:L48,XXX_IV!D12:D48,"=DF",XXX_IV!E12:E48,"&gt;=0")+SUMIFS(XXX_IV!M12:M48,XXX_IV!D12:D48,"=DF",XXX_IV!E12:E48,"&gt;=0")+SUMIFS(XXX_IV!N12:N48,XXX_IV!D12:D48,"=DF",XXX_IV!E12:E48,"&gt;=0")+SUMIFS(XXX_IV!O12:O48,XXX_IV!D12:D48,"=DF",XXX_IV!E12:E48,"&gt;=0")))</f>
        <v>0</v>
      </c>
      <c r="D105" s="227"/>
      <c r="E105" s="224"/>
      <c r="F105" s="225"/>
      <c r="G105" s="228"/>
      <c r="H105" s="229"/>
      <c r="I105" s="219"/>
    </row>
    <row r="107" spans="1:9" x14ac:dyDescent="0.25">
      <c r="C107" s="320">
        <f>SUM(C103:C104)</f>
        <v>0</v>
      </c>
    </row>
  </sheetData>
  <mergeCells count="20">
    <mergeCell ref="E94:F94"/>
    <mergeCell ref="G94:H94"/>
    <mergeCell ref="E102:F102"/>
    <mergeCell ref="G102:H102"/>
    <mergeCell ref="E76:F76"/>
    <mergeCell ref="G76:H76"/>
    <mergeCell ref="E84:F84"/>
    <mergeCell ref="G84:H84"/>
    <mergeCell ref="E66:F66"/>
    <mergeCell ref="G66:H66"/>
    <mergeCell ref="E40:F40"/>
    <mergeCell ref="G40:H40"/>
    <mergeCell ref="E48:F48"/>
    <mergeCell ref="G48:H48"/>
    <mergeCell ref="E5:F5"/>
    <mergeCell ref="G5:H5"/>
    <mergeCell ref="E15:F15"/>
    <mergeCell ref="G15:H15"/>
    <mergeCell ref="E58:F58"/>
    <mergeCell ref="G58:H58"/>
  </mergeCells>
  <phoneticPr fontId="0" type="noConversion"/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KTS_I</vt:lpstr>
      <vt:lpstr>KTS_II</vt:lpstr>
      <vt:lpstr>KTC_III</vt:lpstr>
      <vt:lpstr>XXX_IV</vt:lpstr>
      <vt:lpstr>KTC_REC</vt:lpstr>
      <vt:lpstr>KTC_III!Print_Area</vt:lpstr>
      <vt:lpstr>KTC_REC!Print_Area</vt:lpstr>
      <vt:lpstr>KTS_I!Print_Area</vt:lpstr>
      <vt:lpstr>KTS_II!Print_Area</vt:lpstr>
      <vt:lpstr>XXX_IV!Print_Area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</dc:creator>
  <cp:lastModifiedBy>User</cp:lastModifiedBy>
  <cp:lastPrinted>2018-09-24T07:11:26Z</cp:lastPrinted>
  <dcterms:created xsi:type="dcterms:W3CDTF">2012-05-16T14:40:02Z</dcterms:created>
  <dcterms:modified xsi:type="dcterms:W3CDTF">2018-09-25T06:09:16Z</dcterms:modified>
</cp:coreProperties>
</file>