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can\E-mail Departamente\2018-2019\"/>
    </mc:Choice>
  </mc:AlternateContent>
  <bookViews>
    <workbookView xWindow="0" yWindow="0" windowWidth="28800" windowHeight="12045" tabRatio="313" firstSheet="1" activeTab="4"/>
  </bookViews>
  <sheets>
    <sheet name="ESS_I" sheetId="1" r:id="rId1"/>
    <sheet name="ESS_II" sheetId="3" r:id="rId2"/>
    <sheet name="ESS_III" sheetId="5" r:id="rId3"/>
    <sheet name="XXX_IV" sheetId="4" r:id="rId4"/>
    <sheet name="ESS_REC" sheetId="2" r:id="rId5"/>
  </sheets>
  <definedNames>
    <definedName name="_xlnm._FilterDatabase" localSheetId="0" hidden="1">ESS_I!$A$11:$R$33</definedName>
    <definedName name="_xlnm.Print_Area" localSheetId="0">ESS_I!$A$1:$R$53</definedName>
    <definedName name="_xlnm.Print_Area" localSheetId="1">ESS_II!$A$1:$R$53</definedName>
    <definedName name="_xlnm.Print_Area" localSheetId="2">ESS_III!$A$1:$R$47</definedName>
    <definedName name="_xlnm.Print_Area" localSheetId="4">ESS_REC!$A$1:$H$22</definedName>
    <definedName name="_xlnm.Print_Area" localSheetId="3">XXX_IV!$A$1:$R$52</definedName>
  </definedNames>
  <calcPr calcId="162913"/>
</workbook>
</file>

<file path=xl/calcChain.xml><?xml version="1.0" encoding="utf-8"?>
<calcChain xmlns="http://schemas.openxmlformats.org/spreadsheetml/2006/main">
  <c r="P36" i="4" l="1"/>
  <c r="J36" i="4"/>
  <c r="P35" i="5"/>
  <c r="J35" i="5"/>
  <c r="P37" i="3"/>
  <c r="J37" i="3"/>
  <c r="P37" i="1" l="1"/>
  <c r="J37" i="1"/>
  <c r="B2" i="2"/>
  <c r="C103" i="2"/>
  <c r="C85" i="2"/>
  <c r="C67" i="2"/>
  <c r="C49" i="2"/>
  <c r="C99" i="2"/>
  <c r="C81" i="2"/>
  <c r="C63" i="2"/>
  <c r="C45" i="2"/>
  <c r="B103" i="2"/>
  <c r="B85" i="2"/>
  <c r="B67" i="2"/>
  <c r="B49" i="2"/>
  <c r="B99" i="2"/>
  <c r="B81" i="2"/>
  <c r="B63" i="2"/>
  <c r="B45" i="2"/>
  <c r="C97" i="2" l="1"/>
  <c r="C96" i="2"/>
  <c r="C95" i="2"/>
  <c r="C98" i="2"/>
  <c r="C80" i="2"/>
  <c r="C79" i="2"/>
  <c r="C78" i="2"/>
  <c r="C77" i="2"/>
  <c r="C62" i="2"/>
  <c r="C61" i="2"/>
  <c r="C60" i="2"/>
  <c r="C59" i="2"/>
  <c r="B10" i="2" l="1"/>
  <c r="C10" i="2"/>
  <c r="C44" i="2"/>
  <c r="C43" i="2"/>
  <c r="C42" i="2"/>
  <c r="C41" i="2"/>
  <c r="C105" i="2"/>
  <c r="B105" i="2"/>
  <c r="C87" i="2"/>
  <c r="B87" i="2"/>
  <c r="C69" i="2"/>
  <c r="B69" i="2"/>
  <c r="C51" i="2"/>
  <c r="B51" i="2"/>
  <c r="P49" i="4"/>
  <c r="O49" i="4"/>
  <c r="N49" i="4"/>
  <c r="M49" i="4"/>
  <c r="L49" i="4"/>
  <c r="J49" i="4"/>
  <c r="I49" i="4"/>
  <c r="H49" i="4"/>
  <c r="G49" i="4"/>
  <c r="F49" i="4"/>
  <c r="P44" i="5"/>
  <c r="O44" i="5"/>
  <c r="N44" i="5"/>
  <c r="M44" i="5"/>
  <c r="L44" i="5"/>
  <c r="J44" i="5"/>
  <c r="I44" i="5"/>
  <c r="H44" i="5"/>
  <c r="G44" i="5"/>
  <c r="F44" i="5"/>
  <c r="P50" i="3"/>
  <c r="O50" i="3"/>
  <c r="N50" i="3"/>
  <c r="M50" i="3"/>
  <c r="L50" i="3"/>
  <c r="J50" i="3"/>
  <c r="I50" i="3"/>
  <c r="H50" i="3"/>
  <c r="G50" i="3"/>
  <c r="F50" i="3"/>
  <c r="P50" i="1"/>
  <c r="O50" i="1"/>
  <c r="N50" i="1"/>
  <c r="M50" i="1"/>
  <c r="L50" i="1"/>
  <c r="J50" i="1"/>
  <c r="I50" i="1"/>
  <c r="H50" i="1"/>
  <c r="G50" i="1"/>
  <c r="F50" i="1"/>
  <c r="C104" i="2" l="1"/>
  <c r="C86" i="2"/>
  <c r="C68" i="2"/>
  <c r="C50" i="2"/>
  <c r="B104" i="2"/>
  <c r="B86" i="2"/>
  <c r="B68" i="2"/>
  <c r="B50" i="2"/>
  <c r="B98" i="2"/>
  <c r="B80" i="2"/>
  <c r="B62" i="2"/>
  <c r="B44" i="2"/>
  <c r="B97" i="2"/>
  <c r="B79" i="2"/>
  <c r="B61" i="2"/>
  <c r="B43" i="2"/>
  <c r="B96" i="2"/>
  <c r="B78" i="2"/>
  <c r="B60" i="2"/>
  <c r="B42" i="2"/>
  <c r="B95" i="2"/>
  <c r="B77" i="2"/>
  <c r="B59" i="2"/>
  <c r="B41" i="2"/>
  <c r="F35" i="5" l="1"/>
  <c r="G35" i="5"/>
  <c r="H35" i="5"/>
  <c r="L35" i="5"/>
  <c r="M35" i="5"/>
  <c r="N35" i="5"/>
  <c r="O35" i="5"/>
  <c r="C82" i="2" l="1"/>
  <c r="C100" i="2"/>
  <c r="C64" i="2"/>
  <c r="C46" i="2"/>
  <c r="O36" i="4" l="1"/>
  <c r="N36" i="4"/>
  <c r="M36" i="4"/>
  <c r="L36" i="4"/>
  <c r="I36" i="4"/>
  <c r="H36" i="4"/>
  <c r="G36" i="4"/>
  <c r="F36" i="4"/>
  <c r="C71" i="2" l="1"/>
  <c r="C89" i="2"/>
  <c r="C107" i="2"/>
  <c r="L62" i="5"/>
  <c r="F62" i="5"/>
  <c r="F67" i="4"/>
  <c r="L67" i="4"/>
  <c r="O37" i="3" l="1"/>
  <c r="N37" i="3"/>
  <c r="M37" i="3"/>
  <c r="L37" i="3"/>
  <c r="H37" i="3"/>
  <c r="G37" i="3"/>
  <c r="F37" i="3"/>
  <c r="F68" i="3" l="1"/>
  <c r="L68" i="3"/>
  <c r="C53" i="2" l="1"/>
  <c r="F37" i="1"/>
  <c r="G37" i="1"/>
  <c r="H37" i="1"/>
  <c r="I37" i="1"/>
  <c r="L37" i="1"/>
  <c r="M37" i="1"/>
  <c r="N37" i="1"/>
  <c r="O37" i="1"/>
  <c r="L68" i="1" l="1"/>
  <c r="F68" i="1"/>
  <c r="C4" i="2" s="1"/>
  <c r="C18" i="2"/>
  <c r="B18" i="2"/>
  <c r="C17" i="2"/>
  <c r="B17" i="2"/>
  <c r="C16" i="2"/>
  <c r="B16" i="2"/>
  <c r="C9" i="2"/>
  <c r="B9" i="2"/>
  <c r="C8" i="2"/>
  <c r="B8" i="2"/>
  <c r="C7" i="2"/>
  <c r="B7" i="2"/>
  <c r="C6" i="2"/>
  <c r="B6" i="2"/>
  <c r="D10" i="2" l="1"/>
  <c r="C11" i="2"/>
  <c r="H11" i="2" s="1"/>
  <c r="C19" i="2"/>
  <c r="C20" i="2"/>
  <c r="D6" i="2"/>
  <c r="D7" i="2"/>
  <c r="G7" i="2" s="1"/>
  <c r="D8" i="2"/>
  <c r="G8" i="2" s="1"/>
  <c r="D9" i="2"/>
  <c r="G9" i="2" s="1"/>
  <c r="D18" i="2"/>
  <c r="G18" i="2" s="1"/>
  <c r="D17" i="2"/>
  <c r="G17" i="2" s="1"/>
  <c r="D16" i="2"/>
  <c r="H16" i="2" s="1"/>
  <c r="G10" i="2" l="1"/>
  <c r="D11" i="2"/>
  <c r="H10" i="2"/>
  <c r="G11" i="2"/>
  <c r="G6" i="2"/>
  <c r="C12" i="2"/>
  <c r="H6" i="2"/>
  <c r="H7" i="2"/>
  <c r="H17" i="2"/>
  <c r="H8" i="2"/>
  <c r="D19" i="2"/>
  <c r="G16" i="2"/>
  <c r="H9" i="2"/>
  <c r="H18" i="2"/>
  <c r="H2" i="2" l="1"/>
  <c r="G2" i="2"/>
  <c r="D4" i="2" l="1"/>
</calcChain>
</file>

<file path=xl/sharedStrings.xml><?xml version="1.0" encoding="utf-8"?>
<sst xmlns="http://schemas.openxmlformats.org/spreadsheetml/2006/main" count="576" uniqueCount="202">
  <si>
    <t>UNIVERSITATEA DIN CRAIOVA</t>
  </si>
  <si>
    <t>Disciplina</t>
  </si>
  <si>
    <t>Cod</t>
  </si>
  <si>
    <t>C1</t>
  </si>
  <si>
    <t>S1</t>
  </si>
  <si>
    <t>L1</t>
  </si>
  <si>
    <t>P1</t>
  </si>
  <si>
    <t>CT1</t>
  </si>
  <si>
    <t>FV1</t>
  </si>
  <si>
    <t>C2</t>
  </si>
  <si>
    <t>S2</t>
  </si>
  <si>
    <t>L2</t>
  </si>
  <si>
    <t>P2</t>
  </si>
  <si>
    <t>CT2</t>
  </si>
  <si>
    <t>FV2</t>
  </si>
  <si>
    <t>RECAPITULATIV</t>
  </si>
  <si>
    <t>%</t>
  </si>
  <si>
    <t>Lista coduri</t>
  </si>
  <si>
    <t>Discipline</t>
  </si>
  <si>
    <t>T O T A L</t>
  </si>
  <si>
    <t>Nr.</t>
  </si>
  <si>
    <t>Se verifica?</t>
  </si>
  <si>
    <t>Standarde ARACIS % minim         maxim</t>
  </si>
  <si>
    <t>VERDICT GENERAL</t>
  </si>
  <si>
    <t>RECAPITULATIV - Anul I</t>
  </si>
  <si>
    <t>RECAPITULATIV - Anul II</t>
  </si>
  <si>
    <t>RECAPITULATIV - Anul III</t>
  </si>
  <si>
    <t>RECAPITULATIV - Anul IV</t>
  </si>
  <si>
    <t>Sem. I</t>
  </si>
  <si>
    <t>Sem. II</t>
  </si>
  <si>
    <t>Nr. sapt./sem. daca ≠ 14</t>
  </si>
  <si>
    <t>TOTAL (fara F)</t>
  </si>
  <si>
    <t>Opt.
0/≥1</t>
  </si>
  <si>
    <t>Facultatea de …</t>
  </si>
  <si>
    <t>Departamentul: ... (DXX)</t>
  </si>
  <si>
    <t>Nr. ore practica ARACIS</t>
  </si>
  <si>
    <t>Nr. ore practica</t>
  </si>
  <si>
    <t xml:space="preserve">APROBAT începând cu </t>
  </si>
  <si>
    <t>DISCIPLINE FACULTATIVE</t>
  </si>
  <si>
    <t>DISCIPLINE OBLIGATORII SI OPTIONALE</t>
  </si>
  <si>
    <t>TOTAL (cu F)</t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</si>
  <si>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…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</si>
  <si>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... (XXX)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</si>
  <si>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 …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</si>
  <si>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…</t>
    </r>
  </si>
  <si>
    <t>■  fundamentale (DF)</t>
  </si>
  <si>
    <t>DF</t>
  </si>
  <si>
    <t>■  de domeniu (DD)</t>
  </si>
  <si>
    <t>DD</t>
  </si>
  <si>
    <t>■  de specialitate (DS)</t>
  </si>
  <si>
    <t>■  complementare (DC)</t>
  </si>
  <si>
    <t>DS</t>
  </si>
  <si>
    <t>DC</t>
  </si>
  <si>
    <t>■   optionale (DO)</t>
  </si>
  <si>
    <t>DO</t>
  </si>
  <si>
    <t>■   facultative (DF)</t>
  </si>
  <si>
    <t>Discipline fundamentale, de domeniu, de specialitate,complementare si conform optiunii universitatii</t>
  </si>
  <si>
    <t>Discipline obligatorii, optionale si facultative</t>
  </si>
  <si>
    <t>■  conform optiunii universitatii (DOU)</t>
  </si>
  <si>
    <t>■   obligatorii (DOB)</t>
  </si>
  <si>
    <t xml:space="preserve">DOB
DO
DF   </t>
  </si>
  <si>
    <t>DF
DD
DS
DC
DOU</t>
  </si>
  <si>
    <t>DOB</t>
  </si>
  <si>
    <t>Tipuri de discipline:</t>
  </si>
  <si>
    <r>
      <rPr>
        <b/>
        <sz val="11"/>
        <color theme="1"/>
        <rFont val="Calibri"/>
        <family val="2"/>
      </rPr>
      <t xml:space="preserve">1.Tipuri de discipline după categoria formativă:  </t>
    </r>
    <r>
      <rPr>
        <sz val="11"/>
        <color theme="1"/>
        <rFont val="Calibri"/>
        <family val="2"/>
      </rPr>
      <t xml:space="preserve">
DF- discipline fundamentale, 
DD- discipline de domeniu
DS- discipline de specialitate
DC- discipline complementare
DOU- discipline conform opțiunii universității</t>
    </r>
  </si>
  <si>
    <r>
      <t xml:space="preserve">2.Tipuri de discipline după opționalitate: 
</t>
    </r>
    <r>
      <rPr>
        <sz val="11"/>
        <color theme="1"/>
        <rFont val="Calibri"/>
        <family val="2"/>
      </rPr>
      <t>DOB- Discipline obligatorii
DO- Discipline opționale
DF- discipline facultative</t>
    </r>
  </si>
  <si>
    <t>anul universitar 2018-2019</t>
  </si>
  <si>
    <r>
      <t xml:space="preserve">PLAN DE ÎNVĂŢĂMÂNT  – Anul I </t>
    </r>
    <r>
      <rPr>
        <b/>
        <sz val="11"/>
        <rFont val="Calibri"/>
        <family val="2"/>
      </rPr>
      <t>(2018-2019)</t>
    </r>
  </si>
  <si>
    <r>
      <t xml:space="preserve">PLAN DE ÎNVĂŢĂMÂNT  – Anul II </t>
    </r>
    <r>
      <rPr>
        <b/>
        <sz val="11"/>
        <rFont val="Calibri"/>
        <family val="2"/>
      </rPr>
      <t>(2019-2020)</t>
    </r>
  </si>
  <si>
    <r>
      <t xml:space="preserve">PLAN DE ÎNVĂŢĂMÂNT  – Anul III </t>
    </r>
    <r>
      <rPr>
        <b/>
        <sz val="11"/>
        <rFont val="Calibri"/>
        <family val="2"/>
      </rPr>
      <t>(2020-2021)</t>
    </r>
  </si>
  <si>
    <r>
      <t xml:space="preserve">PLAN DE ÎNVĂŢĂMÂNT – Anul IV </t>
    </r>
    <r>
      <rPr>
        <b/>
        <sz val="11"/>
        <rFont val="Calibri"/>
        <family val="2"/>
      </rPr>
      <t>(2021-2022)</t>
    </r>
  </si>
  <si>
    <t xml:space="preserve">Kinesiologie </t>
  </si>
  <si>
    <t>D05ESCL101</t>
  </si>
  <si>
    <t>E</t>
  </si>
  <si>
    <t>Anatomie funcțională</t>
  </si>
  <si>
    <t>D05ESCL102</t>
  </si>
  <si>
    <t>Bazele generale ale atletismului</t>
  </si>
  <si>
    <t>D05ESCL103</t>
  </si>
  <si>
    <t>Fundamentele științifice ale jocurilor sportive- baschet</t>
  </si>
  <si>
    <t>D05ESCL104</t>
  </si>
  <si>
    <t>Fundamentele științifice ale jocurilor sportive- volei</t>
  </si>
  <si>
    <t>D05ESCL105</t>
  </si>
  <si>
    <t>Limbă străină</t>
  </si>
  <si>
    <t>D05ESCL106</t>
  </si>
  <si>
    <t>C</t>
  </si>
  <si>
    <t>Teorie și practică în sporturile de iarnă - schi</t>
  </si>
  <si>
    <t>D05ESCL107</t>
  </si>
  <si>
    <t>Aplicaţii practice discipline sportive de iarnă</t>
  </si>
  <si>
    <t>D05ESCL108</t>
  </si>
  <si>
    <t>V</t>
  </si>
  <si>
    <t>Fiziologie</t>
  </si>
  <si>
    <t>D05ESCL209</t>
  </si>
  <si>
    <t>Educație pentru sănătate și prim ajutor</t>
  </si>
  <si>
    <t>D05ESCL210</t>
  </si>
  <si>
    <t>Teoria și metodica educației fizice și sportului</t>
  </si>
  <si>
    <t>D05ESCL211</t>
  </si>
  <si>
    <t>Gimnastică de bază</t>
  </si>
  <si>
    <t>D05ESCL212</t>
  </si>
  <si>
    <t>Fundamentele științifice ale jocurilor sportive- handbal</t>
  </si>
  <si>
    <t>D05ESCL213</t>
  </si>
  <si>
    <t>Fundamentele științifice ale jocurilor sportive- fotbal</t>
  </si>
  <si>
    <t>D05ESCL214</t>
  </si>
  <si>
    <t>Activități motrice de timp liber - orientare</t>
  </si>
  <si>
    <t>D05ESCL215</t>
  </si>
  <si>
    <t>Psihologia educației. (DPPD)</t>
  </si>
  <si>
    <t>D14MP1L101</t>
  </si>
  <si>
    <t>Fundamentele pedagogiei. Teoria și metodologia curriculumului. (DPPD)</t>
  </si>
  <si>
    <t>D14MP1L202</t>
  </si>
  <si>
    <t>Facultatea de EDUCAŢIE FIZICĂ ŞI SPORT</t>
  </si>
  <si>
    <t>Departamentul: TEORIE ŞI METODICĂ A ACTIVITĂŢILOR MOTRICE  (D05)</t>
  </si>
  <si>
    <t>Domeniul de ierarhizare: EDUCAŢIE FIZICĂ ŞI SPORT</t>
  </si>
  <si>
    <t>Durata studiilor : 3 ani</t>
  </si>
  <si>
    <t>Forma de învăţământ : ZI</t>
  </si>
  <si>
    <t>Teoria și practica atletismului</t>
  </si>
  <si>
    <t>D05ESCL316</t>
  </si>
  <si>
    <t>Teoria și practica în ramuri ale gimnasticii - ritmică</t>
  </si>
  <si>
    <t>D05ESCL317</t>
  </si>
  <si>
    <t>Metodica predării voleiului în școală</t>
  </si>
  <si>
    <t>D05ESCL318</t>
  </si>
  <si>
    <t>Metodica predării handbalului în școală</t>
  </si>
  <si>
    <t>D05ESCL319</t>
  </si>
  <si>
    <t>Metodica predării gimnasticii în școală</t>
  </si>
  <si>
    <t>D05ESCL320</t>
  </si>
  <si>
    <t>Teoria și practica în ramuri sportive - tenis</t>
  </si>
  <si>
    <t>D05ESCL321</t>
  </si>
  <si>
    <t>Teoria și practica în ramuri sportive - culturism</t>
  </si>
  <si>
    <t>D05ESCL322</t>
  </si>
  <si>
    <t>Stagiu de practică în organizarea de activități sportive-recreative</t>
  </si>
  <si>
    <t>D05ESCL324</t>
  </si>
  <si>
    <t>Metodica predării atletismului în școală</t>
  </si>
  <si>
    <t>D05ESCL425</t>
  </si>
  <si>
    <t>Metodica predării fotbalului în școală</t>
  </si>
  <si>
    <t>D05ESCL426</t>
  </si>
  <si>
    <t>Metodica predării baschetului în școală</t>
  </si>
  <si>
    <t>D05ESCL427</t>
  </si>
  <si>
    <t>Teoria și practica în ramuri ale gimnasticii - artistică</t>
  </si>
  <si>
    <t>D05ESCL428</t>
  </si>
  <si>
    <t>Teoria și practica în ramuri sportive - tenis de masă</t>
  </si>
  <si>
    <t>D05ESCL429</t>
  </si>
  <si>
    <t>Aplicații practice discipline sportive de apă - înot</t>
  </si>
  <si>
    <t>D05ESCL430</t>
  </si>
  <si>
    <t>Teoria și practica în sporturi de apă - înot</t>
  </si>
  <si>
    <t>D05ESCL431</t>
  </si>
  <si>
    <t>Management aplicat în EFS</t>
  </si>
  <si>
    <t>D05ESCL432</t>
  </si>
  <si>
    <t>Organizarea și conducerea structurilor sportive</t>
  </si>
  <si>
    <t>D05ESCL433</t>
  </si>
  <si>
    <t>DOU</t>
  </si>
  <si>
    <t>Teoria și metodologia instruirii. Teoria și metodologia evaluării.(DPPD)</t>
  </si>
  <si>
    <t>D14MP1CL103</t>
  </si>
  <si>
    <t>Didactica specialității  (DPPD)</t>
  </si>
  <si>
    <t>D14MP1CL204</t>
  </si>
  <si>
    <t>Evaluare motrică şi somato-funcțională</t>
  </si>
  <si>
    <t>D05ESCL534</t>
  </si>
  <si>
    <t>Bazele generale ale antrenamentului sportiv</t>
  </si>
  <si>
    <t>D05ESCL535</t>
  </si>
  <si>
    <t>Metode de cercetare</t>
  </si>
  <si>
    <t>D05ESCL536</t>
  </si>
  <si>
    <t>Teoria și practica în sporturi de expresie - dans sportiv</t>
  </si>
  <si>
    <t>D05ESCL537</t>
  </si>
  <si>
    <t xml:space="preserve">Practica și metodica activităților motrice pe grupe de vârstă </t>
  </si>
  <si>
    <t>D05ESCL538</t>
  </si>
  <si>
    <t>Teoria și practica în sporturile de combat - judo</t>
  </si>
  <si>
    <t>D05ESCL539</t>
  </si>
  <si>
    <t>Expresie corporală şi euritmie</t>
  </si>
  <si>
    <t>D05ESCL540</t>
  </si>
  <si>
    <t>Fitness</t>
  </si>
  <si>
    <t>D05ESCL541</t>
  </si>
  <si>
    <t>Stagiu de practică în baze de agrement</t>
  </si>
  <si>
    <t>D05ESCL542</t>
  </si>
  <si>
    <t>Activități motrice adaptate</t>
  </si>
  <si>
    <t>D05ESCL643</t>
  </si>
  <si>
    <t>Teoria și practica în ramuri ale gimnasticii - acrobatică</t>
  </si>
  <si>
    <t>D05ESCL644</t>
  </si>
  <si>
    <t>Metodica antrenamentului pe ramură de sport (atletism, gimnastică, baschet, handbal, fotbal, volei, scrimă, tenis de masă, culturism/fitness, dans, judo)</t>
  </si>
  <si>
    <t>D05ESCL645</t>
  </si>
  <si>
    <t>Activități motrice de timp liber - badminton</t>
  </si>
  <si>
    <t>D05ESCL646</t>
  </si>
  <si>
    <t>Gimnastică aerobică de întreținere</t>
  </si>
  <si>
    <t>D05ESCL647</t>
  </si>
  <si>
    <t>Etică și integritate academică</t>
  </si>
  <si>
    <t>D05ESCL648</t>
  </si>
  <si>
    <t>Amenajări baze sportive</t>
  </si>
  <si>
    <t>D05ESCL649</t>
  </si>
  <si>
    <t>Teoria și practica în ramuri sportive - scrimă</t>
  </si>
  <si>
    <t>D05ESCL650</t>
  </si>
  <si>
    <t>Istoria educației fizice</t>
  </si>
  <si>
    <t>D05ESCL651</t>
  </si>
  <si>
    <t>Marketing în EFS</t>
  </si>
  <si>
    <t>D05ESCL652</t>
  </si>
  <si>
    <t>Stagiu de pregătire și elaborare a lucrării de licență</t>
  </si>
  <si>
    <t>D05ESCL653</t>
  </si>
  <si>
    <t>Susținerea lucrării de licenta</t>
  </si>
  <si>
    <t>Instruire asistată de calculator (DPPD)</t>
  </si>
  <si>
    <t>D14MP1CL107</t>
  </si>
  <si>
    <t>Practică pedagogică în învăţământul preuniversitar obligatoriu (DPPD)</t>
  </si>
  <si>
    <t>D14MP1CL109</t>
  </si>
  <si>
    <t>Managementul clasei de elevi (DPPD)</t>
  </si>
  <si>
    <t>D14MP1CL208</t>
  </si>
  <si>
    <t>D14MP1CL209</t>
  </si>
  <si>
    <t>Centrul Universitar Dr. Tr. Severin</t>
  </si>
  <si>
    <t>Programul de studii: EDUCAŢIE FIZICĂ ŞI SPORTIVĂ (ESS)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</si>
</sst>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rgb="FF00B000"/>
      <name val="Calibri"/>
      <family val="2"/>
    </font>
    <font>
      <b/>
      <sz val="11"/>
      <color indexed="1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008000"/>
      <name val="Calibri"/>
      <family val="2"/>
    </font>
    <font>
      <b/>
      <sz val="11"/>
      <color rgb="FFFF6600"/>
      <name val="Calibri"/>
      <family val="2"/>
    </font>
    <font>
      <b/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color rgb="FF008000"/>
      <name val="Calibri"/>
      <family val="2"/>
    </font>
    <font>
      <sz val="11"/>
      <color rgb="FFFF6600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20"/>
      <color rgb="FF00B05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92D05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FF6600"/>
      <name val="Calibri"/>
      <family val="2"/>
      <charset val="1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53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6">
    <xf numFmtId="0" fontId="0" fillId="0" borderId="0" xfId="0"/>
    <xf numFmtId="0" fontId="0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5" borderId="10" xfId="0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5" borderId="8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5" borderId="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44" xfId="0" applyFont="1" applyBorder="1" applyAlignment="1">
      <alignment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6" xfId="0" applyFont="1" applyBorder="1" applyAlignment="1">
      <alignment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0" borderId="40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/>
    <xf numFmtId="0" fontId="23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21" fillId="2" borderId="2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25" fillId="5" borderId="10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3" fillId="4" borderId="9" xfId="0" applyFont="1" applyFill="1" applyBorder="1" applyAlignment="1">
      <alignment vertical="center" wrapText="1"/>
    </xf>
    <xf numFmtId="0" fontId="23" fillId="4" borderId="10" xfId="0" applyFont="1" applyFill="1" applyBorder="1" applyAlignment="1">
      <alignment vertical="center" shrinkToFit="1"/>
    </xf>
    <xf numFmtId="0" fontId="27" fillId="4" borderId="1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7" fillId="0" borderId="47" xfId="0" applyFont="1" applyBorder="1" applyAlignment="1">
      <alignment wrapText="1"/>
    </xf>
    <xf numFmtId="0" fontId="7" fillId="0" borderId="48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top"/>
    </xf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33" xfId="0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7" fillId="0" borderId="23" xfId="0" applyFont="1" applyBorder="1" applyAlignment="1">
      <alignment wrapText="1"/>
    </xf>
    <xf numFmtId="0" fontId="13" fillId="0" borderId="16" xfId="0" applyFont="1" applyBorder="1" applyAlignment="1">
      <alignment horizontal="center"/>
    </xf>
    <xf numFmtId="0" fontId="7" fillId="0" borderId="24" xfId="0" applyFont="1" applyBorder="1" applyAlignment="1">
      <alignment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0" fillId="0" borderId="0" xfId="0" applyFont="1"/>
    <xf numFmtId="0" fontId="28" fillId="4" borderId="8" xfId="0" applyFont="1" applyFill="1" applyBorder="1" applyAlignment="1">
      <alignment horizontal="center" vertical="center" wrapText="1" readingOrder="1"/>
    </xf>
    <xf numFmtId="0" fontId="30" fillId="2" borderId="9" xfId="0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2" fontId="29" fillId="4" borderId="9" xfId="0" applyNumberFormat="1" applyFont="1" applyFill="1" applyBorder="1" applyAlignment="1">
      <alignment horizontal="center" vertical="center" wrapText="1"/>
    </xf>
    <xf numFmtId="2" fontId="29" fillId="4" borderId="11" xfId="0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4" borderId="5" xfId="0" applyFont="1" applyFill="1" applyBorder="1" applyAlignment="1">
      <alignment vertical="center" wrapText="1"/>
    </xf>
    <xf numFmtId="2" fontId="0" fillId="4" borderId="22" xfId="0" applyNumberFormat="1" applyFont="1" applyFill="1" applyBorder="1" applyAlignment="1">
      <alignment horizontal="center" vertical="center" wrapText="1"/>
    </xf>
    <xf numFmtId="2" fontId="29" fillId="4" borderId="22" xfId="0" applyNumberFormat="1" applyFont="1" applyFill="1" applyBorder="1" applyAlignment="1">
      <alignment horizontal="right" vertical="center" wrapText="1"/>
    </xf>
    <xf numFmtId="2" fontId="31" fillId="4" borderId="29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2" fontId="0" fillId="4" borderId="23" xfId="0" applyNumberFormat="1" applyFont="1" applyFill="1" applyBorder="1" applyAlignment="1">
      <alignment horizontal="center" vertical="center" wrapText="1"/>
    </xf>
    <xf numFmtId="2" fontId="29" fillId="4" borderId="23" xfId="0" applyNumberFormat="1" applyFont="1" applyFill="1" applyBorder="1" applyAlignment="1">
      <alignment horizontal="right" vertical="center" wrapText="1"/>
    </xf>
    <xf numFmtId="2" fontId="31" fillId="4" borderId="3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4" borderId="12" xfId="0" applyFont="1" applyFill="1" applyBorder="1" applyAlignment="1">
      <alignment vertical="center" wrapText="1"/>
    </xf>
    <xf numFmtId="2" fontId="29" fillId="4" borderId="27" xfId="0" applyNumberFormat="1" applyFont="1" applyFill="1" applyBorder="1" applyAlignment="1">
      <alignment horizontal="right" vertical="center" wrapText="1"/>
    </xf>
    <xf numFmtId="2" fontId="31" fillId="4" borderId="28" xfId="0" applyNumberFormat="1" applyFont="1" applyFill="1" applyBorder="1" applyAlignment="1">
      <alignment horizontal="left" vertical="center" wrapText="1"/>
    </xf>
    <xf numFmtId="0" fontId="0" fillId="4" borderId="9" xfId="0" applyFont="1" applyFill="1" applyBorder="1"/>
    <xf numFmtId="1" fontId="29" fillId="4" borderId="8" xfId="0" applyNumberFormat="1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29" fillId="4" borderId="9" xfId="0" applyNumberFormat="1" applyFont="1" applyFill="1" applyBorder="1" applyAlignment="1">
      <alignment horizontal="right" vertical="center" wrapText="1"/>
    </xf>
    <xf numFmtId="2" fontId="31" fillId="4" borderId="11" xfId="0" applyNumberFormat="1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center"/>
    </xf>
    <xf numFmtId="2" fontId="0" fillId="4" borderId="6" xfId="0" applyNumberFormat="1" applyFont="1" applyFill="1" applyBorder="1" applyAlignment="1">
      <alignment horizontal="center" vertical="center" wrapText="1"/>
    </xf>
    <xf numFmtId="1" fontId="0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vertical="center" wrapText="1"/>
    </xf>
    <xf numFmtId="1" fontId="29" fillId="4" borderId="35" xfId="0" applyNumberFormat="1" applyFont="1" applyFill="1" applyBorder="1" applyAlignment="1">
      <alignment horizontal="center" vertical="center"/>
    </xf>
    <xf numFmtId="2" fontId="0" fillId="4" borderId="35" xfId="0" applyNumberFormat="1" applyFont="1" applyFill="1" applyBorder="1" applyAlignment="1">
      <alignment horizontal="center" vertical="center"/>
    </xf>
    <xf numFmtId="1" fontId="0" fillId="4" borderId="36" xfId="0" applyNumberFormat="1" applyFont="1" applyFill="1" applyBorder="1" applyAlignment="1">
      <alignment horizontal="center" vertical="center" wrapText="1"/>
    </xf>
    <xf numFmtId="1" fontId="0" fillId="4" borderId="37" xfId="0" applyNumberFormat="1" applyFont="1" applyFill="1" applyBorder="1" applyAlignment="1">
      <alignment horizontal="center" vertical="center" wrapText="1"/>
    </xf>
    <xf numFmtId="2" fontId="29" fillId="4" borderId="38" xfId="0" applyNumberFormat="1" applyFont="1" applyFill="1" applyBorder="1" applyAlignment="1">
      <alignment horizontal="right" vertical="center" wrapText="1"/>
    </xf>
    <xf numFmtId="2" fontId="31" fillId="4" borderId="39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1" fontId="0" fillId="4" borderId="22" xfId="0" applyNumberFormat="1" applyFont="1" applyFill="1" applyBorder="1" applyAlignment="1">
      <alignment horizontal="center" vertical="center" wrapText="1"/>
    </xf>
    <xf numFmtId="1" fontId="0" fillId="4" borderId="13" xfId="0" applyNumberFormat="1" applyFont="1" applyFill="1" applyBorder="1" applyAlignment="1">
      <alignment horizontal="center" vertical="center" wrapText="1"/>
    </xf>
    <xf numFmtId="1" fontId="0" fillId="4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" fontId="0" fillId="4" borderId="23" xfId="0" applyNumberFormat="1" applyFont="1" applyFill="1" applyBorder="1" applyAlignment="1">
      <alignment horizontal="center" vertical="center" wrapText="1"/>
    </xf>
    <xf numFmtId="1" fontId="0" fillId="4" borderId="16" xfId="0" applyNumberFormat="1" applyFont="1" applyFill="1" applyBorder="1" applyAlignment="1">
      <alignment horizontal="center" vertical="center" wrapText="1"/>
    </xf>
    <xf numFmtId="1" fontId="0" fillId="4" borderId="18" xfId="0" applyNumberFormat="1" applyFont="1" applyFill="1" applyBorder="1" applyAlignment="1">
      <alignment horizontal="center" vertical="center" wrapText="1"/>
    </xf>
    <xf numFmtId="1" fontId="0" fillId="4" borderId="24" xfId="0" applyNumberFormat="1" applyFont="1" applyFill="1" applyBorder="1" applyAlignment="1">
      <alignment horizontal="center" vertical="center" wrapText="1"/>
    </xf>
    <xf numFmtId="1" fontId="0" fillId="4" borderId="19" xfId="0" applyNumberFormat="1" applyFont="1" applyFill="1" applyBorder="1" applyAlignment="1">
      <alignment horizontal="center" vertical="center" wrapText="1"/>
    </xf>
    <xf numFmtId="1" fontId="0" fillId="4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" fontId="0" fillId="4" borderId="12" xfId="0" applyNumberFormat="1" applyFont="1" applyFill="1" applyBorder="1" applyAlignment="1">
      <alignment horizontal="center" vertical="center"/>
    </xf>
    <xf numFmtId="2" fontId="29" fillId="4" borderId="24" xfId="0" applyNumberFormat="1" applyFont="1" applyFill="1" applyBorder="1" applyAlignment="1">
      <alignment horizontal="right" vertical="center" wrapText="1"/>
    </xf>
    <xf numFmtId="2" fontId="31" fillId="4" borderId="31" xfId="0" applyNumberFormat="1" applyFont="1" applyFill="1" applyBorder="1" applyAlignment="1">
      <alignment horizontal="left" vertical="center" wrapText="1"/>
    </xf>
    <xf numFmtId="2" fontId="0" fillId="0" borderId="0" xfId="0" applyNumberFormat="1" applyFont="1"/>
    <xf numFmtId="0" fontId="7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5" fillId="4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3" fillId="0" borderId="49" xfId="0" applyFont="1" applyFill="1" applyBorder="1" applyAlignment="1">
      <alignment vertical="center" wrapText="1"/>
    </xf>
    <xf numFmtId="0" fontId="7" fillId="0" borderId="49" xfId="0" applyFont="1" applyBorder="1" applyAlignment="1"/>
    <xf numFmtId="0" fontId="23" fillId="0" borderId="49" xfId="0" applyFont="1" applyBorder="1" applyAlignment="1">
      <alignment horizontal="center"/>
    </xf>
    <xf numFmtId="0" fontId="23" fillId="0" borderId="49" xfId="0" applyFont="1" applyBorder="1" applyAlignment="1">
      <alignment wrapText="1"/>
    </xf>
    <xf numFmtId="0" fontId="7" fillId="0" borderId="4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39" fillId="0" borderId="16" xfId="0" quotePrefix="1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" fontId="40" fillId="4" borderId="8" xfId="0" applyNumberFormat="1" applyFont="1" applyFill="1" applyBorder="1" applyAlignment="1">
      <alignment horizontal="center" vertical="center" wrapText="1"/>
    </xf>
    <xf numFmtId="1" fontId="41" fillId="0" borderId="8" xfId="0" applyNumberFormat="1" applyFont="1" applyFill="1" applyBorder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42" fillId="4" borderId="11" xfId="0" applyFont="1" applyFill="1" applyBorder="1" applyAlignment="1">
      <alignment horizontal="center" vertical="center" wrapText="1"/>
    </xf>
    <xf numFmtId="2" fontId="40" fillId="4" borderId="22" xfId="0" applyNumberFormat="1" applyFont="1" applyFill="1" applyBorder="1" applyAlignment="1">
      <alignment horizontal="right" vertical="center" wrapText="1"/>
    </xf>
    <xf numFmtId="2" fontId="42" fillId="4" borderId="29" xfId="0" applyNumberFormat="1" applyFont="1" applyFill="1" applyBorder="1" applyAlignment="1">
      <alignment horizontal="left" vertical="center" wrapText="1"/>
    </xf>
    <xf numFmtId="2" fontId="40" fillId="4" borderId="23" xfId="0" applyNumberFormat="1" applyFont="1" applyFill="1" applyBorder="1" applyAlignment="1">
      <alignment horizontal="right" vertical="center" wrapText="1"/>
    </xf>
    <xf numFmtId="2" fontId="42" fillId="4" borderId="30" xfId="0" applyNumberFormat="1" applyFont="1" applyFill="1" applyBorder="1" applyAlignment="1">
      <alignment horizontal="left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1" fontId="0" fillId="0" borderId="0" xfId="0" applyNumberFormat="1" applyFont="1"/>
    <xf numFmtId="0" fontId="6" fillId="3" borderId="11" xfId="0" applyFont="1" applyFill="1" applyBorder="1" applyAlignment="1">
      <alignment horizontal="center"/>
    </xf>
    <xf numFmtId="1" fontId="31" fillId="4" borderId="8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49" fillId="0" borderId="8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/>
    <xf numFmtId="1" fontId="3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32" fillId="0" borderId="0" xfId="0" applyFont="1"/>
    <xf numFmtId="0" fontId="34" fillId="0" borderId="0" xfId="0" applyFont="1" applyAlignment="1">
      <alignment wrapText="1"/>
    </xf>
    <xf numFmtId="0" fontId="28" fillId="2" borderId="8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vertical="center" wrapText="1"/>
    </xf>
    <xf numFmtId="0" fontId="34" fillId="4" borderId="6" xfId="0" applyFont="1" applyFill="1" applyBorder="1" applyAlignment="1">
      <alignment vertical="center" wrapText="1"/>
    </xf>
    <xf numFmtId="0" fontId="34" fillId="4" borderId="12" xfId="0" applyFont="1" applyFill="1" applyBorder="1" applyAlignment="1">
      <alignment vertical="center" wrapText="1"/>
    </xf>
    <xf numFmtId="0" fontId="28" fillId="4" borderId="8" xfId="0" applyFont="1" applyFill="1" applyBorder="1" applyAlignment="1">
      <alignment horizontal="center" wrapText="1"/>
    </xf>
    <xf numFmtId="0" fontId="28" fillId="4" borderId="35" xfId="0" applyFont="1" applyFill="1" applyBorder="1" applyAlignment="1">
      <alignment horizontal="center" vertical="center" wrapText="1"/>
    </xf>
    <xf numFmtId="1" fontId="34" fillId="0" borderId="0" xfId="0" applyNumberFormat="1" applyFont="1" applyAlignment="1">
      <alignment horizontal="center"/>
    </xf>
    <xf numFmtId="1" fontId="28" fillId="2" borderId="8" xfId="0" applyNumberFormat="1" applyFont="1" applyFill="1" applyBorder="1" applyAlignment="1">
      <alignment horizontal="center" vertical="center" wrapText="1"/>
    </xf>
    <xf numFmtId="1" fontId="34" fillId="4" borderId="5" xfId="0" applyNumberFormat="1" applyFont="1" applyFill="1" applyBorder="1" applyAlignment="1">
      <alignment horizontal="center" vertical="center" wrapText="1"/>
    </xf>
    <xf numFmtId="1" fontId="34" fillId="4" borderId="6" xfId="0" applyNumberFormat="1" applyFont="1" applyFill="1" applyBorder="1" applyAlignment="1">
      <alignment horizontal="center" vertical="center" wrapText="1"/>
    </xf>
    <xf numFmtId="1" fontId="34" fillId="4" borderId="12" xfId="0" applyNumberFormat="1" applyFont="1" applyFill="1" applyBorder="1" applyAlignment="1">
      <alignment horizontal="center" vertical="center" wrapText="1"/>
    </xf>
    <xf numFmtId="1" fontId="34" fillId="4" borderId="6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" fontId="34" fillId="4" borderId="5" xfId="0" applyNumberFormat="1" applyFont="1" applyFill="1" applyBorder="1" applyAlignment="1">
      <alignment horizontal="center" vertical="center"/>
    </xf>
    <xf numFmtId="1" fontId="34" fillId="4" borderId="12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vertical="center" wrapText="1"/>
    </xf>
    <xf numFmtId="1" fontId="34" fillId="4" borderId="40" xfId="0" applyNumberFormat="1" applyFont="1" applyFill="1" applyBorder="1" applyAlignment="1">
      <alignment horizontal="center" vertical="center" wrapText="1"/>
    </xf>
    <xf numFmtId="1" fontId="0" fillId="4" borderId="52" xfId="0" applyNumberFormat="1" applyFont="1" applyFill="1" applyBorder="1" applyAlignment="1">
      <alignment horizontal="center" vertical="center" wrapText="1"/>
    </xf>
    <xf numFmtId="1" fontId="0" fillId="4" borderId="41" xfId="0" applyNumberFormat="1" applyFont="1" applyFill="1" applyBorder="1" applyAlignment="1">
      <alignment horizontal="center" vertical="center" wrapText="1"/>
    </xf>
    <xf numFmtId="1" fontId="0" fillId="4" borderId="43" xfId="0" applyNumberFormat="1" applyFont="1" applyFill="1" applyBorder="1" applyAlignment="1">
      <alignment horizontal="center" vertical="center" wrapText="1"/>
    </xf>
    <xf numFmtId="2" fontId="29" fillId="4" borderId="47" xfId="0" applyNumberFormat="1" applyFont="1" applyFill="1" applyBorder="1" applyAlignment="1">
      <alignment horizontal="right" vertical="center" wrapText="1"/>
    </xf>
    <xf numFmtId="2" fontId="31" fillId="4" borderId="48" xfId="0" applyNumberFormat="1" applyFont="1" applyFill="1" applyBorder="1" applyAlignment="1">
      <alignment horizontal="left" vertical="center" wrapText="1"/>
    </xf>
    <xf numFmtId="0" fontId="34" fillId="4" borderId="40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50" fillId="0" borderId="6" xfId="0" applyFont="1" applyBorder="1" applyAlignment="1">
      <alignment vertical="center" wrapText="1"/>
    </xf>
    <xf numFmtId="0" fontId="50" fillId="0" borderId="16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 wrapText="1"/>
    </xf>
    <xf numFmtId="1" fontId="0" fillId="0" borderId="53" xfId="0" applyNumberFormat="1" applyBorder="1" applyAlignment="1">
      <alignment horizontal="center" vertical="center" wrapText="1"/>
    </xf>
    <xf numFmtId="1" fontId="0" fillId="0" borderId="54" xfId="0" applyNumberFormat="1" applyBorder="1" applyAlignment="1">
      <alignment horizontal="center" vertical="center" wrapText="1"/>
    </xf>
    <xf numFmtId="0" fontId="55" fillId="7" borderId="0" xfId="0" applyFont="1" applyFill="1" applyAlignment="1">
      <alignment wrapText="1"/>
    </xf>
    <xf numFmtId="0" fontId="0" fillId="4" borderId="40" xfId="0" applyFont="1" applyFill="1" applyBorder="1" applyAlignment="1">
      <alignment vertical="center" wrapText="1"/>
    </xf>
    <xf numFmtId="1" fontId="28" fillId="4" borderId="8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55" fillId="4" borderId="0" xfId="0" applyFont="1" applyFill="1" applyAlignment="1">
      <alignment wrapText="1"/>
    </xf>
    <xf numFmtId="2" fontId="56" fillId="4" borderId="8" xfId="0" applyNumberFormat="1" applyFont="1" applyFill="1" applyBorder="1" applyAlignment="1">
      <alignment horizontal="center" vertical="center"/>
    </xf>
    <xf numFmtId="2" fontId="0" fillId="4" borderId="52" xfId="0" applyNumberFormat="1" applyFont="1" applyFill="1" applyBorder="1" applyAlignment="1">
      <alignment horizontal="center" vertical="center" wrapText="1"/>
    </xf>
    <xf numFmtId="2" fontId="40" fillId="4" borderId="47" xfId="0" applyNumberFormat="1" applyFont="1" applyFill="1" applyBorder="1" applyAlignment="1">
      <alignment horizontal="right" vertical="center" wrapText="1"/>
    </xf>
    <xf numFmtId="2" fontId="42" fillId="4" borderId="48" xfId="0" applyNumberFormat="1" applyFont="1" applyFill="1" applyBorder="1" applyAlignment="1">
      <alignment horizontal="left" vertical="center" wrapText="1"/>
    </xf>
    <xf numFmtId="2" fontId="0" fillId="4" borderId="12" xfId="0" applyNumberFormat="1" applyFont="1" applyFill="1" applyBorder="1" applyAlignment="1">
      <alignment horizontal="center" vertical="center" wrapText="1"/>
    </xf>
    <xf numFmtId="2" fontId="40" fillId="4" borderId="24" xfId="0" applyNumberFormat="1" applyFont="1" applyFill="1" applyBorder="1" applyAlignment="1">
      <alignment horizontal="right" vertical="center" wrapText="1"/>
    </xf>
    <xf numFmtId="2" fontId="42" fillId="4" borderId="31" xfId="0" applyNumberFormat="1" applyFont="1" applyFill="1" applyBorder="1" applyAlignment="1">
      <alignment horizontal="left" vertical="center" wrapText="1"/>
    </xf>
    <xf numFmtId="0" fontId="42" fillId="0" borderId="0" xfId="0" applyFont="1" applyAlignment="1">
      <alignment wrapText="1"/>
    </xf>
    <xf numFmtId="0" fontId="7" fillId="0" borderId="0" xfId="0" applyFont="1" applyAlignment="1">
      <alignment horizontal="center"/>
    </xf>
    <xf numFmtId="49" fontId="0" fillId="0" borderId="6" xfId="0" applyNumberForma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2" fontId="7" fillId="0" borderId="30" xfId="0" applyNumberFormat="1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14" xfId="0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7" fillId="0" borderId="16" xfId="0" applyFont="1" applyBorder="1" applyAlignment="1">
      <alignment horizontal="center" vertical="center"/>
    </xf>
    <xf numFmtId="0" fontId="58" fillId="0" borderId="17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top" wrapText="1"/>
    </xf>
    <xf numFmtId="0" fontId="1" fillId="0" borderId="18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/>
    </xf>
    <xf numFmtId="0" fontId="60" fillId="0" borderId="18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4" xfId="0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wrapText="1"/>
    </xf>
    <xf numFmtId="1" fontId="0" fillId="0" borderId="55" xfId="0" applyNumberFormat="1" applyBorder="1" applyAlignment="1">
      <alignment horizontal="center" vertical="center" wrapText="1"/>
    </xf>
    <xf numFmtId="1" fontId="0" fillId="0" borderId="45" xfId="0" applyNumberFormat="1" applyBorder="1" applyAlignment="1">
      <alignment horizontal="center" vertical="center" wrapText="1"/>
    </xf>
    <xf numFmtId="1" fontId="0" fillId="0" borderId="56" xfId="0" applyNumberForma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/>
    <xf numFmtId="0" fontId="23" fillId="0" borderId="0" xfId="0" applyFont="1" applyFill="1" applyBorder="1" applyAlignment="1">
      <alignment vertical="center" wrapText="1"/>
    </xf>
    <xf numFmtId="0" fontId="23" fillId="0" borderId="0" xfId="0" applyFont="1" applyAlignment="1"/>
    <xf numFmtId="0" fontId="0" fillId="0" borderId="0" xfId="0" applyAlignment="1"/>
    <xf numFmtId="0" fontId="2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1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3" fillId="4" borderId="9" xfId="0" applyFont="1" applyFill="1" applyBorder="1" applyAlignment="1">
      <alignment vertical="center" wrapText="1"/>
    </xf>
    <xf numFmtId="0" fontId="23" fillId="4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6600"/>
      <color rgb="FF008000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2"/>
  <sheetViews>
    <sheetView view="pageLayout" topLeftCell="A43" zoomScaleNormal="80" zoomScaleSheetLayoutView="100" workbookViewId="0">
      <selection activeCell="A6" sqref="A6:D6"/>
    </sheetView>
  </sheetViews>
  <sheetFormatPr defaultColWidth="9.140625" defaultRowHeight="15" x14ac:dyDescent="0.25"/>
  <cols>
    <col min="1" max="1" width="39.28515625" style="3" customWidth="1"/>
    <col min="2" max="2" width="11.42578125" style="23" customWidth="1"/>
    <col min="3" max="3" width="5.28515625" style="23" customWidth="1"/>
    <col min="4" max="4" width="5.5703125" style="23" customWidth="1"/>
    <col min="5" max="5" width="4.85546875" style="23" customWidth="1"/>
    <col min="6" max="6" width="5.28515625" style="24" customWidth="1"/>
    <col min="7" max="7" width="4.7109375" style="25" customWidth="1"/>
    <col min="8" max="8" width="4.7109375" style="26" customWidth="1"/>
    <col min="9" max="9" width="4" style="27" customWidth="1"/>
    <col min="10" max="10" width="4.85546875" style="28" bestFit="1" customWidth="1"/>
    <col min="11" max="11" width="4.7109375" style="23" customWidth="1"/>
    <col min="12" max="12" width="5.5703125" style="24" customWidth="1"/>
    <col min="13" max="13" width="4.140625" style="25" customWidth="1"/>
    <col min="14" max="14" width="4" style="26" customWidth="1"/>
    <col min="15" max="15" width="4.140625" style="27" customWidth="1"/>
    <col min="16" max="16" width="4.140625" style="28" customWidth="1"/>
    <col min="17" max="17" width="4.42578125" style="23" customWidth="1"/>
    <col min="18" max="18" width="6.285156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J1" s="113"/>
      <c r="K1" s="114"/>
      <c r="L1" s="418" t="s">
        <v>37</v>
      </c>
      <c r="M1" s="419"/>
      <c r="N1" s="419"/>
      <c r="O1" s="419"/>
      <c r="P1" s="419"/>
    </row>
    <row r="2" spans="1:18" x14ac:dyDescent="0.25">
      <c r="A2" s="2" t="s">
        <v>108</v>
      </c>
      <c r="B2" s="376"/>
      <c r="C2" s="376"/>
      <c r="D2" s="376"/>
      <c r="E2" s="376"/>
      <c r="J2" s="113"/>
      <c r="K2" s="114"/>
      <c r="L2" s="418" t="s">
        <v>66</v>
      </c>
      <c r="M2" s="419"/>
      <c r="N2" s="419"/>
      <c r="O2" s="419"/>
      <c r="P2" s="419"/>
    </row>
    <row r="3" spans="1:18" ht="15.75" customHeight="1" x14ac:dyDescent="0.25">
      <c r="A3" s="412" t="s">
        <v>200</v>
      </c>
      <c r="B3" s="411"/>
      <c r="C3" s="411"/>
      <c r="D3" s="411"/>
      <c r="E3" s="411"/>
      <c r="K3" s="411"/>
      <c r="L3" s="410"/>
      <c r="M3" s="411"/>
      <c r="N3" s="411"/>
      <c r="O3" s="411"/>
      <c r="P3" s="411"/>
      <c r="Q3" s="411"/>
      <c r="R3" s="411"/>
    </row>
    <row r="4" spans="1:18" x14ac:dyDescent="0.25">
      <c r="A4" s="430" t="s">
        <v>109</v>
      </c>
      <c r="B4" s="430"/>
      <c r="C4" s="430"/>
      <c r="D4" s="430"/>
      <c r="E4" s="430"/>
    </row>
    <row r="5" spans="1:18" x14ac:dyDescent="0.25">
      <c r="A5" s="429" t="s">
        <v>110</v>
      </c>
      <c r="B5" s="429"/>
      <c r="C5" s="429"/>
      <c r="D5" s="429"/>
      <c r="E5" s="376"/>
    </row>
    <row r="6" spans="1:18" ht="15.75" thickBot="1" x14ac:dyDescent="0.3">
      <c r="A6" s="429" t="s">
        <v>201</v>
      </c>
      <c r="B6" s="429"/>
      <c r="C6" s="429"/>
      <c r="D6" s="429"/>
      <c r="E6" s="376"/>
    </row>
    <row r="7" spans="1:18" ht="15.75" thickBot="1" x14ac:dyDescent="0.3">
      <c r="A7" s="373" t="s">
        <v>111</v>
      </c>
      <c r="B7" s="376"/>
      <c r="C7" s="376"/>
      <c r="D7" s="376"/>
      <c r="E7" s="376"/>
      <c r="F7" s="32" t="s">
        <v>28</v>
      </c>
      <c r="G7" s="33"/>
      <c r="H7" s="34"/>
      <c r="I7" s="35"/>
      <c r="J7" s="36"/>
      <c r="K7" s="37"/>
      <c r="L7" s="32" t="s">
        <v>29</v>
      </c>
    </row>
    <row r="8" spans="1:18" ht="15.75" thickBot="1" x14ac:dyDescent="0.3">
      <c r="A8" s="373" t="s">
        <v>112</v>
      </c>
      <c r="B8" s="376"/>
      <c r="C8" s="376"/>
      <c r="D8" s="376"/>
      <c r="E8" s="376"/>
      <c r="F8" s="38"/>
      <c r="G8" s="420" t="s">
        <v>30</v>
      </c>
      <c r="H8" s="421"/>
      <c r="I8" s="421"/>
      <c r="J8" s="421"/>
      <c r="K8" s="422"/>
      <c r="L8" s="39"/>
    </row>
    <row r="10" spans="1:18" ht="15.75" thickBot="1" x14ac:dyDescent="0.3">
      <c r="E10" s="423" t="s">
        <v>67</v>
      </c>
      <c r="F10" s="423"/>
      <c r="G10" s="423"/>
      <c r="H10" s="423"/>
      <c r="I10" s="423"/>
      <c r="J10" s="423"/>
      <c r="K10" s="423"/>
      <c r="L10" s="423"/>
      <c r="M10" s="423"/>
    </row>
    <row r="11" spans="1:18" s="50" customFormat="1" ht="87" customHeight="1" thickBot="1" x14ac:dyDescent="0.3">
      <c r="A11" s="40" t="s">
        <v>1</v>
      </c>
      <c r="B11" s="41" t="s">
        <v>2</v>
      </c>
      <c r="C11" s="42" t="s">
        <v>61</v>
      </c>
      <c r="D11" s="42" t="s">
        <v>60</v>
      </c>
      <c r="E11" s="43" t="s">
        <v>32</v>
      </c>
      <c r="F11" s="44" t="s">
        <v>3</v>
      </c>
      <c r="G11" s="45" t="s">
        <v>4</v>
      </c>
      <c r="H11" s="46" t="s">
        <v>5</v>
      </c>
      <c r="I11" s="47" t="s">
        <v>6</v>
      </c>
      <c r="J11" s="48" t="s">
        <v>7</v>
      </c>
      <c r="K11" s="43" t="s">
        <v>8</v>
      </c>
      <c r="L11" s="44" t="s">
        <v>9</v>
      </c>
      <c r="M11" s="45" t="s">
        <v>10</v>
      </c>
      <c r="N11" s="115" t="s">
        <v>11</v>
      </c>
      <c r="O11" s="116" t="s">
        <v>12</v>
      </c>
      <c r="P11" s="48" t="s">
        <v>13</v>
      </c>
      <c r="Q11" s="43" t="s">
        <v>14</v>
      </c>
      <c r="R11" s="49"/>
    </row>
    <row r="12" spans="1:18" ht="15.75" thickBot="1" x14ac:dyDescent="0.3">
      <c r="A12" s="51" t="s">
        <v>39</v>
      </c>
      <c r="B12" s="117"/>
      <c r="C12" s="53"/>
      <c r="D12" s="53"/>
      <c r="E12" s="53"/>
      <c r="F12" s="54"/>
      <c r="G12" s="55"/>
      <c r="H12" s="56"/>
      <c r="I12" s="57"/>
      <c r="J12" s="58"/>
      <c r="K12" s="53"/>
      <c r="L12" s="54"/>
      <c r="M12" s="55"/>
      <c r="N12" s="118"/>
      <c r="O12" s="119"/>
      <c r="P12" s="58"/>
      <c r="Q12" s="53"/>
      <c r="R12" s="59"/>
    </row>
    <row r="13" spans="1:18" x14ac:dyDescent="0.25">
      <c r="A13" s="340" t="s">
        <v>71</v>
      </c>
      <c r="B13" s="338" t="s">
        <v>72</v>
      </c>
      <c r="C13" s="375" t="s">
        <v>46</v>
      </c>
      <c r="D13" s="375" t="s">
        <v>62</v>
      </c>
      <c r="E13" s="248">
        <v>1</v>
      </c>
      <c r="F13" s="249">
        <v>2</v>
      </c>
      <c r="G13" s="250"/>
      <c r="H13" s="251">
        <v>1</v>
      </c>
      <c r="I13" s="252"/>
      <c r="J13" s="253">
        <v>4</v>
      </c>
      <c r="K13" s="248" t="s">
        <v>73</v>
      </c>
      <c r="L13" s="249"/>
      <c r="M13" s="250"/>
      <c r="N13" s="251"/>
      <c r="O13" s="252"/>
      <c r="P13" s="253"/>
      <c r="Q13" s="248"/>
      <c r="R13" s="60"/>
    </row>
    <row r="14" spans="1:18" x14ac:dyDescent="0.25">
      <c r="A14" s="271" t="s">
        <v>74</v>
      </c>
      <c r="B14" s="254" t="s">
        <v>75</v>
      </c>
      <c r="C14" s="262" t="s">
        <v>48</v>
      </c>
      <c r="D14" s="262" t="s">
        <v>62</v>
      </c>
      <c r="E14" s="256">
        <v>1</v>
      </c>
      <c r="F14" s="257">
        <v>2</v>
      </c>
      <c r="G14" s="258"/>
      <c r="H14" s="259">
        <v>2</v>
      </c>
      <c r="I14" s="260"/>
      <c r="J14" s="261">
        <v>4</v>
      </c>
      <c r="K14" s="256" t="s">
        <v>73</v>
      </c>
      <c r="L14" s="257"/>
      <c r="M14" s="258"/>
      <c r="N14" s="259"/>
      <c r="O14" s="260"/>
      <c r="P14" s="261"/>
      <c r="Q14" s="256"/>
      <c r="R14" s="60"/>
    </row>
    <row r="15" spans="1:18" x14ac:dyDescent="0.25">
      <c r="A15" s="271" t="s">
        <v>76</v>
      </c>
      <c r="B15" s="254" t="s">
        <v>77</v>
      </c>
      <c r="C15" s="262" t="s">
        <v>46</v>
      </c>
      <c r="D15" s="262" t="s">
        <v>62</v>
      </c>
      <c r="E15" s="256">
        <v>1</v>
      </c>
      <c r="F15" s="257">
        <v>2</v>
      </c>
      <c r="G15" s="258"/>
      <c r="H15" s="259">
        <v>2</v>
      </c>
      <c r="I15" s="260"/>
      <c r="J15" s="261">
        <v>5</v>
      </c>
      <c r="K15" s="256" t="s">
        <v>73</v>
      </c>
      <c r="L15" s="257"/>
      <c r="M15" s="258"/>
      <c r="N15" s="259"/>
      <c r="O15" s="260"/>
      <c r="P15" s="261"/>
      <c r="Q15" s="256"/>
      <c r="R15" s="60"/>
    </row>
    <row r="16" spans="1:18" ht="30" x14ac:dyDescent="0.25">
      <c r="A16" s="271" t="s">
        <v>78</v>
      </c>
      <c r="B16" s="254" t="s">
        <v>79</v>
      </c>
      <c r="C16" s="262" t="s">
        <v>46</v>
      </c>
      <c r="D16" s="262" t="s">
        <v>62</v>
      </c>
      <c r="E16" s="256">
        <v>1</v>
      </c>
      <c r="F16" s="257">
        <v>2</v>
      </c>
      <c r="G16" s="258"/>
      <c r="H16" s="259">
        <v>2</v>
      </c>
      <c r="I16" s="260"/>
      <c r="J16" s="261">
        <v>5</v>
      </c>
      <c r="K16" s="256" t="s">
        <v>73</v>
      </c>
      <c r="L16" s="257"/>
      <c r="M16" s="258"/>
      <c r="N16" s="259"/>
      <c r="O16" s="260"/>
      <c r="P16" s="261"/>
      <c r="Q16" s="256"/>
      <c r="R16" s="60"/>
    </row>
    <row r="17" spans="1:18" ht="30" x14ac:dyDescent="0.25">
      <c r="A17" s="271" t="s">
        <v>80</v>
      </c>
      <c r="B17" s="254" t="s">
        <v>81</v>
      </c>
      <c r="C17" s="262" t="s">
        <v>46</v>
      </c>
      <c r="D17" s="262" t="s">
        <v>62</v>
      </c>
      <c r="E17" s="256">
        <v>1</v>
      </c>
      <c r="F17" s="257">
        <v>2</v>
      </c>
      <c r="G17" s="258"/>
      <c r="H17" s="259">
        <v>2</v>
      </c>
      <c r="I17" s="260"/>
      <c r="J17" s="261">
        <v>5</v>
      </c>
      <c r="K17" s="256" t="s">
        <v>73</v>
      </c>
      <c r="L17" s="257"/>
      <c r="M17" s="258"/>
      <c r="N17" s="259"/>
      <c r="O17" s="260"/>
      <c r="P17" s="261"/>
      <c r="Q17" s="256"/>
      <c r="R17" s="60"/>
    </row>
    <row r="18" spans="1:18" x14ac:dyDescent="0.25">
      <c r="A18" s="271" t="s">
        <v>82</v>
      </c>
      <c r="B18" s="254" t="s">
        <v>83</v>
      </c>
      <c r="C18" s="262" t="s">
        <v>52</v>
      </c>
      <c r="D18" s="262" t="s">
        <v>62</v>
      </c>
      <c r="E18" s="256">
        <v>1</v>
      </c>
      <c r="F18" s="257"/>
      <c r="G18" s="258">
        <v>2</v>
      </c>
      <c r="H18" s="259"/>
      <c r="I18" s="260"/>
      <c r="J18" s="261">
        <v>2</v>
      </c>
      <c r="K18" s="256" t="s">
        <v>84</v>
      </c>
      <c r="L18" s="257"/>
      <c r="M18" s="258"/>
      <c r="N18" s="259"/>
      <c r="O18" s="260"/>
      <c r="P18" s="261"/>
      <c r="Q18" s="256"/>
      <c r="R18" s="60"/>
    </row>
    <row r="19" spans="1:18" ht="30" x14ac:dyDescent="0.25">
      <c r="A19" s="371" t="s">
        <v>85</v>
      </c>
      <c r="B19" s="254" t="s">
        <v>86</v>
      </c>
      <c r="C19" s="262" t="s">
        <v>48</v>
      </c>
      <c r="D19" s="262" t="s">
        <v>62</v>
      </c>
      <c r="E19" s="256">
        <v>1</v>
      </c>
      <c r="F19" s="257">
        <v>2</v>
      </c>
      <c r="G19" s="258"/>
      <c r="H19" s="259"/>
      <c r="I19" s="260"/>
      <c r="J19" s="261">
        <v>3</v>
      </c>
      <c r="K19" s="256" t="s">
        <v>84</v>
      </c>
      <c r="L19" s="257"/>
      <c r="M19" s="258"/>
      <c r="N19" s="259"/>
      <c r="O19" s="260"/>
      <c r="P19" s="261"/>
      <c r="Q19" s="256"/>
      <c r="R19" s="60"/>
    </row>
    <row r="20" spans="1:18" ht="30" x14ac:dyDescent="0.25">
      <c r="A20" s="271" t="s">
        <v>87</v>
      </c>
      <c r="B20" s="254" t="s">
        <v>88</v>
      </c>
      <c r="C20" s="262" t="s">
        <v>48</v>
      </c>
      <c r="D20" s="262" t="s">
        <v>62</v>
      </c>
      <c r="E20" s="256">
        <v>1</v>
      </c>
      <c r="F20" s="257"/>
      <c r="G20" s="258"/>
      <c r="H20" s="259">
        <v>3</v>
      </c>
      <c r="I20" s="260"/>
      <c r="J20" s="261">
        <v>2</v>
      </c>
      <c r="K20" s="256" t="s">
        <v>89</v>
      </c>
      <c r="L20" s="257"/>
      <c r="M20" s="258"/>
      <c r="N20" s="259"/>
      <c r="O20" s="260"/>
      <c r="P20" s="261"/>
      <c r="Q20" s="256"/>
      <c r="R20" s="60"/>
    </row>
    <row r="21" spans="1:18" x14ac:dyDescent="0.25">
      <c r="A21" s="271" t="s">
        <v>90</v>
      </c>
      <c r="B21" s="254" t="s">
        <v>91</v>
      </c>
      <c r="C21" s="262" t="s">
        <v>48</v>
      </c>
      <c r="D21" s="262" t="s">
        <v>62</v>
      </c>
      <c r="E21" s="256">
        <v>1</v>
      </c>
      <c r="F21" s="257"/>
      <c r="G21" s="258"/>
      <c r="H21" s="259"/>
      <c r="I21" s="260"/>
      <c r="J21" s="261"/>
      <c r="K21" s="256"/>
      <c r="L21" s="257">
        <v>2</v>
      </c>
      <c r="M21" s="258"/>
      <c r="N21" s="259">
        <v>1</v>
      </c>
      <c r="O21" s="260"/>
      <c r="P21" s="261">
        <v>4</v>
      </c>
      <c r="Q21" s="256" t="s">
        <v>73</v>
      </c>
      <c r="R21" s="60"/>
    </row>
    <row r="22" spans="1:18" x14ac:dyDescent="0.25">
      <c r="A22" s="271" t="s">
        <v>92</v>
      </c>
      <c r="B22" s="254" t="s">
        <v>93</v>
      </c>
      <c r="C22" s="262" t="s">
        <v>46</v>
      </c>
      <c r="D22" s="262" t="s">
        <v>62</v>
      </c>
      <c r="E22" s="256">
        <v>1</v>
      </c>
      <c r="F22" s="257"/>
      <c r="G22" s="258"/>
      <c r="H22" s="259"/>
      <c r="I22" s="260"/>
      <c r="J22" s="261"/>
      <c r="K22" s="256"/>
      <c r="L22" s="257">
        <v>1</v>
      </c>
      <c r="M22" s="258"/>
      <c r="N22" s="259">
        <v>2</v>
      </c>
      <c r="O22" s="260"/>
      <c r="P22" s="261">
        <v>3</v>
      </c>
      <c r="Q22" s="256" t="s">
        <v>84</v>
      </c>
      <c r="R22" s="60"/>
    </row>
    <row r="23" spans="1:18" ht="30" x14ac:dyDescent="0.25">
      <c r="A23" s="271" t="s">
        <v>94</v>
      </c>
      <c r="B23" s="254" t="s">
        <v>95</v>
      </c>
      <c r="C23" s="262" t="s">
        <v>46</v>
      </c>
      <c r="D23" s="262" t="s">
        <v>62</v>
      </c>
      <c r="E23" s="256">
        <v>1</v>
      </c>
      <c r="F23" s="257"/>
      <c r="G23" s="258"/>
      <c r="H23" s="259"/>
      <c r="I23" s="260"/>
      <c r="J23" s="261"/>
      <c r="K23" s="256"/>
      <c r="L23" s="257">
        <v>2</v>
      </c>
      <c r="M23" s="258"/>
      <c r="N23" s="259">
        <v>2</v>
      </c>
      <c r="O23" s="260"/>
      <c r="P23" s="261">
        <v>5</v>
      </c>
      <c r="Q23" s="256" t="s">
        <v>73</v>
      </c>
      <c r="R23" s="60"/>
    </row>
    <row r="24" spans="1:18" x14ac:dyDescent="0.25">
      <c r="A24" s="271" t="s">
        <v>96</v>
      </c>
      <c r="B24" s="254" t="s">
        <v>97</v>
      </c>
      <c r="C24" s="262" t="s">
        <v>46</v>
      </c>
      <c r="D24" s="262" t="s">
        <v>62</v>
      </c>
      <c r="E24" s="256">
        <v>1</v>
      </c>
      <c r="F24" s="257"/>
      <c r="G24" s="258"/>
      <c r="H24" s="259"/>
      <c r="I24" s="260"/>
      <c r="J24" s="261"/>
      <c r="K24" s="256"/>
      <c r="L24" s="257">
        <v>2</v>
      </c>
      <c r="M24" s="258"/>
      <c r="N24" s="259">
        <v>2</v>
      </c>
      <c r="O24" s="260"/>
      <c r="P24" s="261">
        <v>5</v>
      </c>
      <c r="Q24" s="256" t="s">
        <v>73</v>
      </c>
      <c r="R24" s="60"/>
    </row>
    <row r="25" spans="1:18" ht="30" x14ac:dyDescent="0.25">
      <c r="A25" s="271" t="s">
        <v>98</v>
      </c>
      <c r="B25" s="254" t="s">
        <v>99</v>
      </c>
      <c r="C25" s="262" t="s">
        <v>46</v>
      </c>
      <c r="D25" s="262" t="s">
        <v>62</v>
      </c>
      <c r="E25" s="256">
        <v>1</v>
      </c>
      <c r="F25" s="257"/>
      <c r="G25" s="258"/>
      <c r="H25" s="259"/>
      <c r="I25" s="260"/>
      <c r="J25" s="261"/>
      <c r="K25" s="256"/>
      <c r="L25" s="257">
        <v>2</v>
      </c>
      <c r="M25" s="258"/>
      <c r="N25" s="259">
        <v>2</v>
      </c>
      <c r="O25" s="260"/>
      <c r="P25" s="261">
        <v>5</v>
      </c>
      <c r="Q25" s="256" t="s">
        <v>73</v>
      </c>
      <c r="R25" s="60"/>
    </row>
    <row r="26" spans="1:18" ht="28.5" customHeight="1" x14ac:dyDescent="0.25">
      <c r="A26" s="370" t="s">
        <v>100</v>
      </c>
      <c r="B26" s="254" t="s">
        <v>101</v>
      </c>
      <c r="C26" s="262" t="s">
        <v>46</v>
      </c>
      <c r="D26" s="262" t="s">
        <v>62</v>
      </c>
      <c r="E26" s="256">
        <v>1</v>
      </c>
      <c r="F26" s="257"/>
      <c r="G26" s="258"/>
      <c r="H26" s="259"/>
      <c r="I26" s="260"/>
      <c r="J26" s="261"/>
      <c r="K26" s="256"/>
      <c r="L26" s="257">
        <v>2</v>
      </c>
      <c r="M26" s="258"/>
      <c r="N26" s="259">
        <v>2</v>
      </c>
      <c r="O26" s="260"/>
      <c r="P26" s="261">
        <v>5</v>
      </c>
      <c r="Q26" s="256" t="s">
        <v>73</v>
      </c>
      <c r="R26" s="60"/>
    </row>
    <row r="27" spans="1:18" ht="37.5" customHeight="1" x14ac:dyDescent="0.25">
      <c r="A27" s="271" t="s">
        <v>102</v>
      </c>
      <c r="B27" s="254" t="s">
        <v>103</v>
      </c>
      <c r="C27" s="262" t="s">
        <v>51</v>
      </c>
      <c r="D27" s="262" t="s">
        <v>62</v>
      </c>
      <c r="E27" s="256">
        <v>1</v>
      </c>
      <c r="F27" s="257"/>
      <c r="G27" s="258"/>
      <c r="H27" s="259"/>
      <c r="I27" s="260"/>
      <c r="J27" s="261"/>
      <c r="K27" s="256"/>
      <c r="L27" s="257">
        <v>2</v>
      </c>
      <c r="M27" s="258"/>
      <c r="N27" s="259">
        <v>1</v>
      </c>
      <c r="O27" s="260"/>
      <c r="P27" s="261">
        <v>3</v>
      </c>
      <c r="Q27" s="256" t="s">
        <v>84</v>
      </c>
      <c r="R27" s="60"/>
    </row>
    <row r="28" spans="1:18" ht="15" customHeight="1" x14ac:dyDescent="0.25">
      <c r="A28" s="271"/>
      <c r="B28" s="254"/>
      <c r="C28" s="255"/>
      <c r="D28" s="255"/>
      <c r="E28" s="256"/>
      <c r="F28" s="257"/>
      <c r="G28" s="258"/>
      <c r="H28" s="259"/>
      <c r="I28" s="260"/>
      <c r="J28" s="261"/>
      <c r="K28" s="256"/>
      <c r="L28" s="257"/>
      <c r="M28" s="258"/>
      <c r="N28" s="259"/>
      <c r="O28" s="260"/>
      <c r="P28" s="261"/>
      <c r="Q28" s="256"/>
      <c r="R28" s="60"/>
    </row>
    <row r="29" spans="1:18" ht="15" customHeight="1" x14ac:dyDescent="0.25">
      <c r="A29" s="271"/>
      <c r="B29" s="254"/>
      <c r="C29" s="262"/>
      <c r="D29" s="255"/>
      <c r="E29" s="263"/>
      <c r="F29" s="264"/>
      <c r="G29" s="265"/>
      <c r="H29" s="266"/>
      <c r="I29" s="267"/>
      <c r="J29" s="268"/>
      <c r="K29" s="263"/>
      <c r="L29" s="264"/>
      <c r="M29" s="265"/>
      <c r="N29" s="266"/>
      <c r="O29" s="267"/>
      <c r="P29" s="261"/>
      <c r="Q29" s="256"/>
      <c r="R29" s="60"/>
    </row>
    <row r="30" spans="1:18" ht="15" customHeight="1" x14ac:dyDescent="0.25">
      <c r="A30" s="271"/>
      <c r="B30" s="254"/>
      <c r="C30" s="255"/>
      <c r="D30" s="255"/>
      <c r="E30" s="256"/>
      <c r="F30" s="257"/>
      <c r="G30" s="258"/>
      <c r="H30" s="259"/>
      <c r="I30" s="260"/>
      <c r="J30" s="261"/>
      <c r="K30" s="256"/>
      <c r="L30" s="257"/>
      <c r="M30" s="258"/>
      <c r="N30" s="259"/>
      <c r="O30" s="260"/>
      <c r="P30" s="261"/>
      <c r="Q30" s="256"/>
      <c r="R30" s="60"/>
    </row>
    <row r="31" spans="1:18" ht="15" customHeight="1" x14ac:dyDescent="0.25">
      <c r="A31" s="271"/>
      <c r="B31" s="254"/>
      <c r="C31" s="255"/>
      <c r="D31" s="255"/>
      <c r="E31" s="256"/>
      <c r="F31" s="257"/>
      <c r="G31" s="258"/>
      <c r="H31" s="259"/>
      <c r="I31" s="260"/>
      <c r="J31" s="261"/>
      <c r="K31" s="256"/>
      <c r="L31" s="257"/>
      <c r="M31" s="258"/>
      <c r="N31" s="259"/>
      <c r="O31" s="260"/>
      <c r="P31" s="261"/>
      <c r="Q31" s="256"/>
      <c r="R31" s="60"/>
    </row>
    <row r="32" spans="1:18" ht="15" customHeight="1" x14ac:dyDescent="0.25">
      <c r="A32" s="271"/>
      <c r="B32" s="254"/>
      <c r="C32" s="255"/>
      <c r="D32" s="255"/>
      <c r="E32" s="256"/>
      <c r="F32" s="257"/>
      <c r="G32" s="258"/>
      <c r="H32" s="259"/>
      <c r="I32" s="260"/>
      <c r="J32" s="261"/>
      <c r="K32" s="256"/>
      <c r="L32" s="257"/>
      <c r="M32" s="258"/>
      <c r="N32" s="259"/>
      <c r="O32" s="260"/>
      <c r="P32" s="261"/>
      <c r="Q32" s="256"/>
      <c r="R32" s="60"/>
    </row>
    <row r="33" spans="1:18" ht="15" customHeight="1" x14ac:dyDescent="0.25">
      <c r="A33" s="5"/>
      <c r="B33" s="97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60"/>
    </row>
    <row r="34" spans="1:18" ht="15" customHeight="1" x14ac:dyDescent="0.25">
      <c r="A34" s="5"/>
      <c r="B34" s="97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8" ht="15" customHeight="1" x14ac:dyDescent="0.25">
      <c r="A35" s="5"/>
      <c r="B35" s="6"/>
      <c r="C35" s="7"/>
      <c r="D35" s="7"/>
      <c r="E35" s="8"/>
      <c r="F35" s="9"/>
      <c r="G35" s="120"/>
      <c r="H35" s="121"/>
      <c r="I35" s="122"/>
      <c r="J35" s="13"/>
      <c r="K35" s="8"/>
      <c r="L35" s="9"/>
      <c r="M35" s="120"/>
      <c r="N35" s="121"/>
      <c r="O35" s="122"/>
      <c r="P35" s="13"/>
      <c r="Q35" s="8"/>
      <c r="R35" s="60"/>
    </row>
    <row r="36" spans="1:18" ht="15" customHeight="1" thickBot="1" x14ac:dyDescent="0.3">
      <c r="A36" s="5"/>
      <c r="B36" s="6"/>
      <c r="C36" s="7"/>
      <c r="D36" s="7"/>
      <c r="E36" s="8"/>
      <c r="F36" s="9"/>
      <c r="G36" s="120"/>
      <c r="H36" s="121"/>
      <c r="I36" s="122"/>
      <c r="J36" s="13"/>
      <c r="K36" s="8"/>
      <c r="L36" s="9"/>
      <c r="M36" s="120"/>
      <c r="N36" s="121"/>
      <c r="O36" s="122"/>
      <c r="P36" s="13"/>
      <c r="Q36" s="8"/>
      <c r="R36" s="60"/>
    </row>
    <row r="37" spans="1:18" ht="15" customHeight="1" thickBot="1" x14ac:dyDescent="0.3">
      <c r="A37" s="61" t="s">
        <v>19</v>
      </c>
      <c r="B37" s="62"/>
      <c r="C37" s="62"/>
      <c r="D37" s="62"/>
      <c r="E37" s="63"/>
      <c r="F37" s="64">
        <f>SUMIFS(F13:F36,$E13:$E36,"=1")</f>
        <v>12</v>
      </c>
      <c r="G37" s="65">
        <f>SUMIFS(G13:G36,$E13:$E36,"=1")</f>
        <v>2</v>
      </c>
      <c r="H37" s="66">
        <f>SUMIFS(H13:H36,$E13:$E36,"=1")</f>
        <v>12</v>
      </c>
      <c r="I37" s="67">
        <f>SUMIFS(I13:I36,$E13:$E36,"=1")</f>
        <v>0</v>
      </c>
      <c r="J37" s="68">
        <f>SUMIFS(J13:J36,$E13:$E36,"=1")+SUMIFS(J13:J36,$D13:$D36,"=DOB",$E13:$E36,"=2")</f>
        <v>30</v>
      </c>
      <c r="K37" s="63"/>
      <c r="L37" s="64">
        <f>SUMIFS(L13:L36,$E13:$E36,"=1")</f>
        <v>13</v>
      </c>
      <c r="M37" s="65">
        <f>SUMIFS(M13:M36,$E13:$E36,"=1")</f>
        <v>0</v>
      </c>
      <c r="N37" s="66">
        <f>SUMIFS(N13:N36,$E13:$E36,"=1")</f>
        <v>12</v>
      </c>
      <c r="O37" s="67">
        <f>SUMIFS(O13:O36,$E13:$E36,"=1")</f>
        <v>0</v>
      </c>
      <c r="P37" s="68">
        <f>SUMIFS(P13:P36,$E13:$E36,"=1")+SUMIFS(P13:P36,$D13:$D36,"=DOB",$E13:$E36,"=2")</f>
        <v>30</v>
      </c>
      <c r="Q37" s="63"/>
      <c r="R37" s="295"/>
    </row>
    <row r="38" spans="1:18" ht="15" customHeight="1" thickBot="1" x14ac:dyDescent="0.3">
      <c r="A38" s="6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97"/>
    </row>
    <row r="39" spans="1:18" ht="15" customHeight="1" thickBot="1" x14ac:dyDescent="0.3">
      <c r="A39" s="123" t="s">
        <v>38</v>
      </c>
      <c r="B39" s="124"/>
      <c r="C39" s="70"/>
      <c r="D39" s="70"/>
      <c r="E39" s="70"/>
      <c r="F39" s="71"/>
      <c r="G39" s="125"/>
      <c r="H39" s="126"/>
      <c r="I39" s="127"/>
      <c r="J39" s="75"/>
      <c r="K39" s="70"/>
      <c r="L39" s="71"/>
      <c r="M39" s="125"/>
      <c r="N39" s="126"/>
      <c r="O39" s="127"/>
      <c r="P39" s="75"/>
      <c r="Q39" s="76"/>
      <c r="R39" s="76"/>
    </row>
    <row r="40" spans="1:18" ht="15" customHeight="1" x14ac:dyDescent="0.25">
      <c r="A40" s="284" t="s">
        <v>104</v>
      </c>
      <c r="B40" s="254" t="s">
        <v>105</v>
      </c>
      <c r="C40" s="255" t="s">
        <v>46</v>
      </c>
      <c r="D40" s="255" t="s">
        <v>46</v>
      </c>
      <c r="E40" s="285">
        <v>1</v>
      </c>
      <c r="F40" s="286">
        <v>2</v>
      </c>
      <c r="G40" s="287">
        <v>2</v>
      </c>
      <c r="H40" s="288"/>
      <c r="I40" s="260"/>
      <c r="J40" s="289">
        <v>5</v>
      </c>
      <c r="K40" s="285" t="s">
        <v>73</v>
      </c>
      <c r="L40" s="286"/>
      <c r="M40" s="287"/>
      <c r="N40" s="292"/>
      <c r="O40" s="260"/>
      <c r="P40" s="289"/>
      <c r="Q40" s="285"/>
      <c r="R40" s="372"/>
    </row>
    <row r="41" spans="1:18" ht="29.25" customHeight="1" x14ac:dyDescent="0.25">
      <c r="A41" s="284" t="s">
        <v>106</v>
      </c>
      <c r="B41" s="254" t="s">
        <v>107</v>
      </c>
      <c r="C41" s="290" t="s">
        <v>46</v>
      </c>
      <c r="D41" s="290" t="s">
        <v>46</v>
      </c>
      <c r="E41" s="285">
        <v>1</v>
      </c>
      <c r="F41" s="286"/>
      <c r="G41" s="287"/>
      <c r="H41" s="288"/>
      <c r="I41" s="293"/>
      <c r="J41" s="289"/>
      <c r="K41" s="285"/>
      <c r="L41" s="286">
        <v>2</v>
      </c>
      <c r="M41" s="287">
        <v>2</v>
      </c>
      <c r="N41" s="292"/>
      <c r="O41" s="293"/>
      <c r="P41" s="289">
        <v>5</v>
      </c>
      <c r="Q41" s="285" t="s">
        <v>73</v>
      </c>
      <c r="R41" s="151"/>
    </row>
    <row r="42" spans="1:18" ht="15" customHeight="1" x14ac:dyDescent="0.25">
      <c r="A42" s="284"/>
      <c r="B42" s="254"/>
      <c r="C42" s="290"/>
      <c r="D42" s="290"/>
      <c r="E42" s="285"/>
      <c r="F42" s="286"/>
      <c r="G42" s="287"/>
      <c r="H42" s="288"/>
      <c r="I42" s="293"/>
      <c r="J42" s="289"/>
      <c r="K42" s="285"/>
      <c r="L42" s="286"/>
      <c r="M42" s="287"/>
      <c r="N42" s="292"/>
      <c r="O42" s="293"/>
      <c r="P42" s="289"/>
      <c r="Q42" s="285"/>
      <c r="R42" s="151"/>
    </row>
    <row r="43" spans="1:18" ht="15" customHeight="1" x14ac:dyDescent="0.25">
      <c r="A43" s="284"/>
      <c r="B43" s="254"/>
      <c r="C43" s="290"/>
      <c r="D43" s="290"/>
      <c r="E43" s="285"/>
      <c r="F43" s="286"/>
      <c r="G43" s="287"/>
      <c r="H43" s="292"/>
      <c r="I43" s="291"/>
      <c r="J43" s="289"/>
      <c r="K43" s="285"/>
      <c r="L43" s="257"/>
      <c r="M43" s="258"/>
      <c r="N43" s="259"/>
      <c r="O43" s="260"/>
      <c r="P43" s="261"/>
      <c r="Q43" s="256"/>
      <c r="R43" s="60"/>
    </row>
    <row r="44" spans="1:18" ht="15" customHeight="1" x14ac:dyDescent="0.25">
      <c r="A44" s="5"/>
      <c r="B44" s="6"/>
      <c r="C44" s="7"/>
      <c r="D44" s="7"/>
      <c r="E44" s="108"/>
      <c r="F44" s="9"/>
      <c r="G44" s="120"/>
      <c r="H44" s="121"/>
      <c r="I44" s="122"/>
      <c r="J44" s="13"/>
      <c r="K44" s="8"/>
      <c r="L44" s="9"/>
      <c r="M44" s="120"/>
      <c r="N44" s="121"/>
      <c r="O44" s="122"/>
      <c r="P44" s="13"/>
      <c r="Q44" s="8"/>
      <c r="R44" s="60"/>
    </row>
    <row r="45" spans="1:18" ht="15" customHeight="1" x14ac:dyDescent="0.25">
      <c r="A45" s="5"/>
      <c r="B45" s="6"/>
      <c r="C45" s="7"/>
      <c r="D45" s="7"/>
      <c r="E45" s="108"/>
      <c r="F45" s="9"/>
      <c r="G45" s="120"/>
      <c r="H45" s="121"/>
      <c r="I45" s="122"/>
      <c r="J45" s="13"/>
      <c r="K45" s="8"/>
      <c r="L45" s="9"/>
      <c r="M45" s="120"/>
      <c r="N45" s="121"/>
      <c r="O45" s="122"/>
      <c r="P45" s="13"/>
      <c r="Q45" s="8"/>
      <c r="R45" s="60"/>
    </row>
    <row r="46" spans="1:18" ht="15" customHeight="1" x14ac:dyDescent="0.25">
      <c r="A46" s="5"/>
      <c r="B46" s="6"/>
      <c r="C46" s="7"/>
      <c r="D46" s="7"/>
      <c r="E46" s="108"/>
      <c r="F46" s="9"/>
      <c r="G46" s="120"/>
      <c r="H46" s="121"/>
      <c r="I46" s="122"/>
      <c r="J46" s="13"/>
      <c r="K46" s="8"/>
      <c r="L46" s="9"/>
      <c r="M46" s="120"/>
      <c r="N46" s="121"/>
      <c r="O46" s="122"/>
      <c r="P46" s="13"/>
      <c r="Q46" s="8"/>
      <c r="R46" s="60"/>
    </row>
    <row r="47" spans="1:18" ht="15" customHeight="1" x14ac:dyDescent="0.25">
      <c r="A47" s="5"/>
      <c r="B47" s="6"/>
      <c r="C47" s="7"/>
      <c r="D47" s="7"/>
      <c r="E47" s="108"/>
      <c r="F47" s="9"/>
      <c r="G47" s="120"/>
      <c r="H47" s="121"/>
      <c r="I47" s="122"/>
      <c r="J47" s="13"/>
      <c r="K47" s="8"/>
      <c r="L47" s="9"/>
      <c r="M47" s="120"/>
      <c r="N47" s="121"/>
      <c r="O47" s="122"/>
      <c r="P47" s="13"/>
      <c r="Q47" s="8"/>
      <c r="R47" s="60"/>
    </row>
    <row r="48" spans="1:18" ht="15" customHeight="1" x14ac:dyDescent="0.25">
      <c r="A48" s="5"/>
      <c r="B48" s="6"/>
      <c r="C48" s="7"/>
      <c r="D48" s="7"/>
      <c r="E48" s="108"/>
      <c r="F48" s="9"/>
      <c r="G48" s="120"/>
      <c r="H48" s="121"/>
      <c r="I48" s="122"/>
      <c r="J48" s="13"/>
      <c r="K48" s="8"/>
      <c r="L48" s="9"/>
      <c r="M48" s="120"/>
      <c r="N48" s="121"/>
      <c r="O48" s="122"/>
      <c r="P48" s="13"/>
      <c r="Q48" s="8"/>
      <c r="R48" s="60"/>
    </row>
    <row r="49" spans="1:19" ht="15" customHeight="1" thickBot="1" x14ac:dyDescent="0.3">
      <c r="A49" s="5"/>
      <c r="B49" s="6"/>
      <c r="C49" s="7"/>
      <c r="D49" s="7"/>
      <c r="E49" s="108"/>
      <c r="F49" s="128"/>
      <c r="G49" s="129"/>
      <c r="H49" s="130"/>
      <c r="I49" s="131"/>
      <c r="J49" s="13"/>
      <c r="K49" s="8"/>
      <c r="L49" s="9"/>
      <c r="M49" s="120"/>
      <c r="N49" s="121"/>
      <c r="O49" s="122"/>
      <c r="P49" s="13"/>
      <c r="Q49" s="8"/>
      <c r="R49" s="60"/>
    </row>
    <row r="50" spans="1:19" ht="15" customHeight="1" thickBot="1" x14ac:dyDescent="0.3">
      <c r="A50" s="87" t="s">
        <v>19</v>
      </c>
      <c r="B50" s="132"/>
      <c r="C50" s="132"/>
      <c r="D50" s="132"/>
      <c r="E50" s="132"/>
      <c r="F50" s="133">
        <f>SUMIFS(F40:F49,$D40:$D49,"=DF")</f>
        <v>2</v>
      </c>
      <c r="G50" s="134">
        <f>SUMIFS(G40:G49,$D40:$D49,"=DF")</f>
        <v>2</v>
      </c>
      <c r="H50" s="135">
        <f>SUMIFS(H40:H49,$D40:$D49,"=DF")</f>
        <v>0</v>
      </c>
      <c r="I50" s="136">
        <f>SUMIFS(I40:I49,$D40:$D49,"=DF")</f>
        <v>0</v>
      </c>
      <c r="J50" s="235">
        <f>SUMIFS(J40:J49,$D40:$D49,"=DF")</f>
        <v>5</v>
      </c>
      <c r="K50" s="137"/>
      <c r="L50" s="133">
        <f>SUMIFS(L40:L49,$D40:$D49,"=DF")</f>
        <v>2</v>
      </c>
      <c r="M50" s="134">
        <f>SUMIFS(M40:M49,$D40:$D49,"=DF")</f>
        <v>2</v>
      </c>
      <c r="N50" s="135">
        <f>SUMIFS(N40:N49,$D40:$D49,"=DF")</f>
        <v>0</v>
      </c>
      <c r="O50" s="136">
        <f>SUMIFS(O40:O49,$D40:$D49,"=DF")</f>
        <v>0</v>
      </c>
      <c r="P50" s="235">
        <f>SUMIFS(P40:P49,$D40:$D49,"=DF")</f>
        <v>5</v>
      </c>
      <c r="Q50" s="137"/>
      <c r="R50" s="137"/>
    </row>
    <row r="51" spans="1:19" s="109" customFormat="1" ht="15" customHeight="1" x14ac:dyDescent="0.25">
      <c r="A51" s="237"/>
      <c r="B51" s="238"/>
      <c r="C51" s="238"/>
      <c r="D51" s="238"/>
      <c r="E51" s="238"/>
      <c r="F51" s="238"/>
      <c r="G51" s="238"/>
      <c r="H51" s="238"/>
      <c r="I51" s="238"/>
      <c r="J51" s="239"/>
      <c r="K51" s="238"/>
      <c r="L51" s="238"/>
      <c r="M51" s="238"/>
      <c r="N51" s="238"/>
      <c r="O51" s="238"/>
      <c r="P51" s="239"/>
      <c r="Q51" s="238"/>
      <c r="R51" s="29"/>
      <c r="S51" s="30"/>
    </row>
    <row r="52" spans="1:19" ht="15" customHeight="1" x14ac:dyDescent="0.25">
      <c r="A52" s="424"/>
      <c r="B52" s="425"/>
      <c r="C52" s="425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</row>
    <row r="53" spans="1:19" ht="15" customHeight="1" x14ac:dyDescent="0.25">
      <c r="A53" s="424"/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</row>
    <row r="54" spans="1:19" ht="15" customHeight="1" x14ac:dyDescent="0.25">
      <c r="A54" s="424"/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5"/>
    </row>
    <row r="55" spans="1:19" ht="15" customHeight="1" x14ac:dyDescent="0.25">
      <c r="A55" s="424"/>
      <c r="B55" s="425"/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5"/>
    </row>
    <row r="56" spans="1:19" ht="15" customHeight="1" x14ac:dyDescent="0.25">
      <c r="A56" s="426" t="s">
        <v>63</v>
      </c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369"/>
    </row>
    <row r="57" spans="1:19" ht="94.5" customHeight="1" x14ac:dyDescent="0.25">
      <c r="A57" s="424" t="s">
        <v>64</v>
      </c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</row>
    <row r="58" spans="1:19" ht="64.5" customHeight="1" x14ac:dyDescent="0.25">
      <c r="A58" s="429" t="s">
        <v>65</v>
      </c>
      <c r="B58" s="428"/>
      <c r="C58" s="428"/>
      <c r="D58" s="428"/>
      <c r="E58" s="428"/>
      <c r="F58" s="428"/>
      <c r="K58" s="369"/>
      <c r="Q58" s="369"/>
      <c r="R58" s="369"/>
    </row>
    <row r="59" spans="1:19" ht="15" customHeight="1" x14ac:dyDescent="0.25">
      <c r="A59" s="111"/>
    </row>
    <row r="60" spans="1:19" ht="15" customHeight="1" x14ac:dyDescent="0.25">
      <c r="A60" s="111"/>
    </row>
    <row r="61" spans="1:19" ht="15" customHeight="1" x14ac:dyDescent="0.25">
      <c r="A61" s="111"/>
    </row>
    <row r="62" spans="1:19" ht="15" customHeight="1" x14ac:dyDescent="0.25">
      <c r="A62" s="111"/>
    </row>
    <row r="63" spans="1:19" ht="15" customHeight="1" x14ac:dyDescent="0.25">
      <c r="A63" s="112"/>
    </row>
    <row r="64" spans="1:19" ht="15" customHeight="1" x14ac:dyDescent="0.25"/>
    <row r="65" spans="1:19" ht="15" customHeight="1" x14ac:dyDescent="0.25"/>
    <row r="66" spans="1:19" s="78" customFormat="1" x14ac:dyDescent="0.25">
      <c r="A66" s="3"/>
      <c r="B66" s="23"/>
      <c r="C66" s="23"/>
      <c r="D66" s="23"/>
      <c r="E66" s="23"/>
      <c r="F66" s="24"/>
      <c r="G66" s="25"/>
      <c r="H66" s="26"/>
      <c r="I66" s="27"/>
      <c r="J66" s="28"/>
      <c r="K66" s="23"/>
      <c r="L66" s="24"/>
      <c r="M66" s="25"/>
      <c r="N66" s="26"/>
      <c r="O66" s="27"/>
      <c r="P66" s="28"/>
      <c r="Q66" s="23"/>
      <c r="R66" s="298"/>
      <c r="S66" s="77"/>
    </row>
    <row r="67" spans="1:19" ht="14.25" customHeight="1" thickBot="1" x14ac:dyDescent="0.3"/>
    <row r="68" spans="1:19" ht="12.75" customHeight="1" thickBot="1" x14ac:dyDescent="0.3">
      <c r="A68" s="138"/>
      <c r="B68" s="37"/>
      <c r="C68" s="37"/>
      <c r="D68" s="37"/>
      <c r="E68" s="139"/>
      <c r="F68" s="432">
        <f>SUM(F37:I37)</f>
        <v>26</v>
      </c>
      <c r="G68" s="433"/>
      <c r="H68" s="433"/>
      <c r="I68" s="434"/>
      <c r="J68" s="416"/>
      <c r="K68" s="417"/>
      <c r="L68" s="432">
        <f>SUM(L37:O37)</f>
        <v>25</v>
      </c>
      <c r="M68" s="433"/>
      <c r="N68" s="433"/>
      <c r="O68" s="434"/>
      <c r="P68" s="416"/>
      <c r="Q68" s="417"/>
      <c r="R68" s="299"/>
    </row>
    <row r="69" spans="1:19" x14ac:dyDescent="0.25">
      <c r="F69" s="140"/>
      <c r="G69" s="141"/>
      <c r="H69" s="142"/>
      <c r="I69" s="143"/>
      <c r="J69" s="144"/>
      <c r="K69" s="145"/>
      <c r="L69" s="140"/>
      <c r="M69" s="141"/>
      <c r="N69" s="142"/>
      <c r="O69" s="143"/>
    </row>
    <row r="70" spans="1:19" x14ac:dyDescent="0.25">
      <c r="F70" s="431"/>
      <c r="G70" s="431"/>
      <c r="H70" s="431"/>
      <c r="I70" s="431"/>
      <c r="J70" s="144"/>
      <c r="K70" s="145"/>
      <c r="L70" s="431"/>
      <c r="M70" s="431"/>
      <c r="N70" s="431"/>
      <c r="O70" s="431"/>
    </row>
    <row r="71" spans="1:19" x14ac:dyDescent="0.25">
      <c r="F71" s="140"/>
      <c r="G71" s="141"/>
      <c r="H71" s="142"/>
      <c r="I71" s="143"/>
      <c r="J71" s="431"/>
      <c r="K71" s="431"/>
      <c r="L71" s="140"/>
      <c r="M71" s="141"/>
      <c r="N71" s="142"/>
      <c r="O71" s="143"/>
    </row>
    <row r="72" spans="1:19" x14ac:dyDescent="0.25">
      <c r="F72" s="140"/>
      <c r="G72" s="141"/>
      <c r="H72" s="142"/>
      <c r="I72" s="143"/>
      <c r="J72" s="144"/>
      <c r="K72" s="145"/>
      <c r="L72" s="140"/>
      <c r="M72" s="141"/>
      <c r="N72" s="142"/>
      <c r="O72" s="143"/>
    </row>
  </sheetData>
  <mergeCells count="21">
    <mergeCell ref="J71:K71"/>
    <mergeCell ref="F70:I70"/>
    <mergeCell ref="L70:O70"/>
    <mergeCell ref="F68:I68"/>
    <mergeCell ref="L68:O68"/>
    <mergeCell ref="J68:K68"/>
    <mergeCell ref="P68:Q68"/>
    <mergeCell ref="L1:P1"/>
    <mergeCell ref="L2:P2"/>
    <mergeCell ref="G8:K8"/>
    <mergeCell ref="E10:M10"/>
    <mergeCell ref="A52:Q52"/>
    <mergeCell ref="A53:Q53"/>
    <mergeCell ref="A54:Q54"/>
    <mergeCell ref="A55:Q55"/>
    <mergeCell ref="A56:Q56"/>
    <mergeCell ref="A57:R57"/>
    <mergeCell ref="A58:F58"/>
    <mergeCell ref="A4:E4"/>
    <mergeCell ref="A5:D5"/>
    <mergeCell ref="A6:D6"/>
  </mergeCells>
  <phoneticPr fontId="0" type="noConversion"/>
  <conditionalFormatting sqref="J51">
    <cfRule type="cellIs" dxfId="10" priority="2" operator="greaterThan">
      <formula>30</formula>
    </cfRule>
    <cfRule type="cellIs" dxfId="9" priority="4" operator="greaterThan">
      <formula>30</formula>
    </cfRule>
    <cfRule type="cellIs" dxfId="8" priority="5" operator="greaterThan">
      <formula>30</formula>
    </cfRule>
  </conditionalFormatting>
  <conditionalFormatting sqref="P51">
    <cfRule type="cellIs" dxfId="7" priority="1" operator="greaterThan">
      <formula>30</formula>
    </cfRule>
    <cfRule type="cellIs" dxfId="6" priority="3" operator="greaterThan">
      <formula>30</formula>
    </cfRule>
  </conditionalFormatting>
  <pageMargins left="0.35" right="0.55343750000000003" top="0.44" bottom="0.6" header="0.25" footer="0.17"/>
  <pageSetup paperSize="9" scale="77" orientation="portrait" r:id="rId1"/>
  <headerFooter>
    <oddFooter>&amp;LRECTOR,
Prof.univ.dr. Cezar Ionuț SPÎNU&amp;CDECAN,
Prof.univ.dr. Marian DRAGOMIR&amp;RDIRECTOR DEPARTAMENT,
Prof.univ.dr. Dorina ORȚĂNESCU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8"/>
  <sheetViews>
    <sheetView view="pageLayout" topLeftCell="A34" zoomScaleNormal="100" zoomScaleSheetLayoutView="100" workbookViewId="0">
      <selection activeCell="I37" sqref="I37"/>
    </sheetView>
  </sheetViews>
  <sheetFormatPr defaultColWidth="9.140625" defaultRowHeight="15" x14ac:dyDescent="0.25"/>
  <cols>
    <col min="1" max="1" width="36.140625" style="234" customWidth="1"/>
    <col min="2" max="2" width="12.7109375" style="231" customWidth="1"/>
    <col min="3" max="3" width="5.85546875" style="231" customWidth="1"/>
    <col min="4" max="4" width="6" style="231" customWidth="1"/>
    <col min="5" max="5" width="4.85546875" style="231" customWidth="1"/>
    <col min="6" max="6" width="5" style="24" customWidth="1"/>
    <col min="7" max="7" width="4.140625" style="25" customWidth="1"/>
    <col min="8" max="8" width="3.85546875" style="26" customWidth="1"/>
    <col min="9" max="9" width="4" style="27" customWidth="1"/>
    <col min="10" max="10" width="6" style="28" bestFit="1" customWidth="1"/>
    <col min="11" max="11" width="4.7109375" style="231" customWidth="1"/>
    <col min="12" max="12" width="6" style="24" customWidth="1"/>
    <col min="13" max="13" width="4.140625" style="25" customWidth="1"/>
    <col min="14" max="14" width="4" style="26" customWidth="1"/>
    <col min="15" max="15" width="5.5703125" style="27" customWidth="1"/>
    <col min="16" max="16" width="7" style="28" bestFit="1" customWidth="1"/>
    <col min="17" max="17" width="4.42578125" style="231" customWidth="1"/>
    <col min="18" max="18" width="6.140625" style="231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L1" s="418" t="s">
        <v>37</v>
      </c>
      <c r="M1" s="419"/>
      <c r="N1" s="419"/>
      <c r="O1" s="419"/>
      <c r="P1" s="419"/>
      <c r="Q1" s="37"/>
    </row>
    <row r="2" spans="1:18" ht="13.5" customHeight="1" x14ac:dyDescent="0.25">
      <c r="A2" s="2" t="s">
        <v>108</v>
      </c>
      <c r="B2" s="376"/>
      <c r="C2" s="376"/>
      <c r="D2" s="376"/>
      <c r="E2" s="376"/>
      <c r="L2" s="418" t="s">
        <v>66</v>
      </c>
      <c r="M2" s="419"/>
      <c r="N2" s="419"/>
      <c r="O2" s="419"/>
      <c r="P2" s="419"/>
      <c r="Q2" s="37"/>
    </row>
    <row r="3" spans="1:18" ht="15.75" customHeight="1" x14ac:dyDescent="0.25">
      <c r="A3" s="412" t="s">
        <v>200</v>
      </c>
      <c r="B3" s="411"/>
      <c r="C3" s="411"/>
      <c r="D3" s="411"/>
      <c r="E3" s="411"/>
      <c r="K3" s="411"/>
      <c r="L3" s="410"/>
      <c r="M3" s="411"/>
      <c r="N3" s="411"/>
      <c r="O3" s="411"/>
      <c r="P3" s="411"/>
      <c r="Q3" s="411"/>
      <c r="R3" s="411"/>
    </row>
    <row r="4" spans="1:18" x14ac:dyDescent="0.25">
      <c r="A4" s="430" t="s">
        <v>109</v>
      </c>
      <c r="B4" s="430"/>
      <c r="C4" s="430"/>
      <c r="D4" s="430"/>
      <c r="E4" s="430"/>
      <c r="Q4" s="37"/>
    </row>
    <row r="5" spans="1:18" x14ac:dyDescent="0.25">
      <c r="A5" s="429" t="s">
        <v>110</v>
      </c>
      <c r="B5" s="429"/>
      <c r="C5" s="429"/>
      <c r="D5" s="429"/>
      <c r="E5" s="376"/>
      <c r="Q5" s="37"/>
    </row>
    <row r="6" spans="1:18" ht="15.75" thickBot="1" x14ac:dyDescent="0.3">
      <c r="A6" s="429" t="s">
        <v>201</v>
      </c>
      <c r="B6" s="429"/>
      <c r="C6" s="429"/>
      <c r="D6" s="429"/>
      <c r="E6" s="376"/>
      <c r="Q6" s="37"/>
    </row>
    <row r="7" spans="1:18" ht="15.75" thickBot="1" x14ac:dyDescent="0.3">
      <c r="A7" s="373" t="s">
        <v>111</v>
      </c>
      <c r="B7" s="376"/>
      <c r="C7" s="376"/>
      <c r="D7" s="376"/>
      <c r="E7" s="376"/>
      <c r="F7" s="32" t="s">
        <v>28</v>
      </c>
      <c r="G7" s="33"/>
      <c r="H7" s="34"/>
      <c r="I7" s="35"/>
      <c r="J7" s="36"/>
      <c r="K7" s="37"/>
      <c r="L7" s="32" t="s">
        <v>29</v>
      </c>
      <c r="Q7" s="37"/>
    </row>
    <row r="8" spans="1:18" ht="15.75" thickBot="1" x14ac:dyDescent="0.3">
      <c r="A8" s="373" t="s">
        <v>112</v>
      </c>
      <c r="B8" s="376"/>
      <c r="C8" s="376"/>
      <c r="D8" s="376"/>
      <c r="E8" s="376"/>
      <c r="F8" s="38"/>
      <c r="G8" s="420" t="s">
        <v>30</v>
      </c>
      <c r="H8" s="421"/>
      <c r="I8" s="421"/>
      <c r="J8" s="421"/>
      <c r="K8" s="422"/>
      <c r="L8" s="39"/>
      <c r="Q8" s="37"/>
    </row>
    <row r="9" spans="1:18" x14ac:dyDescent="0.25">
      <c r="Q9" s="37"/>
    </row>
    <row r="10" spans="1:18" ht="15.75" thickBot="1" x14ac:dyDescent="0.3">
      <c r="E10" s="423" t="s">
        <v>68</v>
      </c>
      <c r="F10" s="423"/>
      <c r="G10" s="423"/>
      <c r="H10" s="423"/>
      <c r="I10" s="423"/>
      <c r="J10" s="423"/>
      <c r="K10" s="423"/>
      <c r="L10" s="423"/>
      <c r="M10" s="423"/>
      <c r="Q10" s="149"/>
    </row>
    <row r="11" spans="1:18" s="50" customFormat="1" ht="82.5" customHeight="1" thickBot="1" x14ac:dyDescent="0.3">
      <c r="A11" s="40" t="s">
        <v>1</v>
      </c>
      <c r="B11" s="41" t="s">
        <v>2</v>
      </c>
      <c r="C11" s="42" t="s">
        <v>61</v>
      </c>
      <c r="D11" s="42" t="s">
        <v>60</v>
      </c>
      <c r="E11" s="43" t="s">
        <v>32</v>
      </c>
      <c r="F11" s="44" t="s">
        <v>3</v>
      </c>
      <c r="G11" s="45" t="s">
        <v>4</v>
      </c>
      <c r="H11" s="46" t="s">
        <v>5</v>
      </c>
      <c r="I11" s="47" t="s">
        <v>6</v>
      </c>
      <c r="J11" s="48" t="s">
        <v>7</v>
      </c>
      <c r="K11" s="43" t="s">
        <v>8</v>
      </c>
      <c r="L11" s="44" t="s">
        <v>9</v>
      </c>
      <c r="M11" s="45" t="s">
        <v>10</v>
      </c>
      <c r="N11" s="46" t="s">
        <v>11</v>
      </c>
      <c r="O11" s="47" t="s">
        <v>12</v>
      </c>
      <c r="P11" s="48" t="s">
        <v>13</v>
      </c>
      <c r="Q11" s="43" t="s">
        <v>14</v>
      </c>
      <c r="R11" s="150"/>
    </row>
    <row r="12" spans="1:18" ht="15.75" thickBot="1" x14ac:dyDescent="0.3">
      <c r="A12" s="51" t="s">
        <v>39</v>
      </c>
      <c r="B12" s="4"/>
      <c r="C12" s="52"/>
      <c r="D12" s="52"/>
      <c r="E12" s="53"/>
      <c r="F12" s="54"/>
      <c r="G12" s="55"/>
      <c r="H12" s="56"/>
      <c r="I12" s="57"/>
      <c r="J12" s="58"/>
      <c r="K12" s="53"/>
      <c r="L12" s="54"/>
      <c r="M12" s="55"/>
      <c r="N12" s="56"/>
      <c r="O12" s="57"/>
      <c r="P12" s="58"/>
      <c r="Q12" s="53"/>
      <c r="R12" s="59"/>
    </row>
    <row r="13" spans="1:18" ht="15.75" thickBot="1" x14ac:dyDescent="0.3">
      <c r="A13" s="377" t="s">
        <v>113</v>
      </c>
      <c r="B13" s="378" t="s">
        <v>114</v>
      </c>
      <c r="C13" s="379" t="s">
        <v>48</v>
      </c>
      <c r="D13" s="380" t="s">
        <v>62</v>
      </c>
      <c r="E13" s="381">
        <v>1</v>
      </c>
      <c r="F13" s="382">
        <v>2</v>
      </c>
      <c r="G13" s="383"/>
      <c r="H13" s="384">
        <v>2</v>
      </c>
      <c r="I13" s="385"/>
      <c r="J13" s="386">
        <v>5</v>
      </c>
      <c r="K13" s="381" t="s">
        <v>73</v>
      </c>
      <c r="L13" s="249"/>
      <c r="M13" s="250"/>
      <c r="N13" s="251"/>
      <c r="O13" s="252"/>
      <c r="P13" s="253"/>
      <c r="Q13" s="248"/>
      <c r="R13" s="151"/>
    </row>
    <row r="14" spans="1:18" ht="30" x14ac:dyDescent="0.25">
      <c r="A14" s="377" t="s">
        <v>115</v>
      </c>
      <c r="B14" s="387" t="s">
        <v>116</v>
      </c>
      <c r="C14" s="388" t="s">
        <v>48</v>
      </c>
      <c r="D14" s="380" t="s">
        <v>62</v>
      </c>
      <c r="E14" s="389">
        <v>1</v>
      </c>
      <c r="F14" s="382">
        <v>2</v>
      </c>
      <c r="G14" s="383"/>
      <c r="H14" s="384">
        <v>2</v>
      </c>
      <c r="I14" s="385"/>
      <c r="J14" s="386">
        <v>5</v>
      </c>
      <c r="K14" s="381" t="s">
        <v>73</v>
      </c>
      <c r="L14" s="257"/>
      <c r="M14" s="258"/>
      <c r="N14" s="259"/>
      <c r="O14" s="260"/>
      <c r="P14" s="261"/>
      <c r="Q14" s="256"/>
      <c r="R14" s="151"/>
    </row>
    <row r="15" spans="1:18" x14ac:dyDescent="0.25">
      <c r="A15" s="390" t="s">
        <v>117</v>
      </c>
      <c r="B15" s="387" t="s">
        <v>118</v>
      </c>
      <c r="C15" s="388" t="s">
        <v>51</v>
      </c>
      <c r="D15" s="388" t="s">
        <v>62</v>
      </c>
      <c r="E15" s="389">
        <v>1</v>
      </c>
      <c r="F15" s="391">
        <v>2</v>
      </c>
      <c r="G15" s="392"/>
      <c r="H15" s="393">
        <v>2</v>
      </c>
      <c r="I15" s="394"/>
      <c r="J15" s="395">
        <v>5</v>
      </c>
      <c r="K15" s="389" t="s">
        <v>73</v>
      </c>
      <c r="L15" s="257"/>
      <c r="M15" s="258"/>
      <c r="N15" s="259"/>
      <c r="O15" s="260"/>
      <c r="P15" s="261"/>
      <c r="Q15" s="256"/>
      <c r="R15" s="151"/>
    </row>
    <row r="16" spans="1:18" ht="30" x14ac:dyDescent="0.25">
      <c r="A16" s="390" t="s">
        <v>119</v>
      </c>
      <c r="B16" s="387" t="s">
        <v>120</v>
      </c>
      <c r="C16" s="388" t="s">
        <v>51</v>
      </c>
      <c r="D16" s="388" t="s">
        <v>62</v>
      </c>
      <c r="E16" s="389">
        <v>1</v>
      </c>
      <c r="F16" s="391">
        <v>2</v>
      </c>
      <c r="G16" s="392"/>
      <c r="H16" s="393">
        <v>2</v>
      </c>
      <c r="I16" s="394"/>
      <c r="J16" s="395">
        <v>5</v>
      </c>
      <c r="K16" s="389" t="s">
        <v>73</v>
      </c>
      <c r="L16" s="257"/>
      <c r="M16" s="258"/>
      <c r="N16" s="259"/>
      <c r="O16" s="260"/>
      <c r="P16" s="261"/>
      <c r="Q16" s="256"/>
      <c r="R16" s="151"/>
    </row>
    <row r="17" spans="1:18" ht="15.75" thickBot="1" x14ac:dyDescent="0.3">
      <c r="A17" s="390" t="s">
        <v>121</v>
      </c>
      <c r="B17" s="387" t="s">
        <v>122</v>
      </c>
      <c r="C17" s="388" t="s">
        <v>51</v>
      </c>
      <c r="D17" s="388" t="s">
        <v>62</v>
      </c>
      <c r="E17" s="389">
        <v>1</v>
      </c>
      <c r="F17" s="391">
        <v>2</v>
      </c>
      <c r="G17" s="392"/>
      <c r="H17" s="393">
        <v>2</v>
      </c>
      <c r="I17" s="394"/>
      <c r="J17" s="395">
        <v>5</v>
      </c>
      <c r="K17" s="389" t="s">
        <v>73</v>
      </c>
      <c r="L17" s="257"/>
      <c r="M17" s="258"/>
      <c r="N17" s="259"/>
      <c r="O17" s="260"/>
      <c r="P17" s="261"/>
      <c r="Q17" s="256"/>
      <c r="R17" s="151"/>
    </row>
    <row r="18" spans="1:18" ht="30.75" thickBot="1" x14ac:dyDescent="0.3">
      <c r="A18" s="377" t="s">
        <v>123</v>
      </c>
      <c r="B18" s="387" t="s">
        <v>124</v>
      </c>
      <c r="C18" s="388" t="s">
        <v>48</v>
      </c>
      <c r="D18" s="396" t="s">
        <v>54</v>
      </c>
      <c r="E18" s="389">
        <v>1</v>
      </c>
      <c r="F18" s="391">
        <v>1</v>
      </c>
      <c r="G18" s="392"/>
      <c r="H18" s="393">
        <v>1</v>
      </c>
      <c r="I18" s="394"/>
      <c r="J18" s="395">
        <v>3</v>
      </c>
      <c r="K18" s="389" t="s">
        <v>84</v>
      </c>
      <c r="L18" s="257"/>
      <c r="M18" s="258"/>
      <c r="N18" s="259"/>
      <c r="O18" s="260"/>
      <c r="P18" s="261"/>
      <c r="Q18" s="256"/>
      <c r="R18" s="151"/>
    </row>
    <row r="19" spans="1:18" ht="30" x14ac:dyDescent="0.25">
      <c r="A19" s="397" t="s">
        <v>125</v>
      </c>
      <c r="B19" s="387" t="s">
        <v>126</v>
      </c>
      <c r="C19" s="388" t="s">
        <v>48</v>
      </c>
      <c r="D19" s="396" t="s">
        <v>54</v>
      </c>
      <c r="E19" s="389">
        <v>0</v>
      </c>
      <c r="F19" s="391">
        <v>1</v>
      </c>
      <c r="G19" s="392"/>
      <c r="H19" s="393">
        <v>1</v>
      </c>
      <c r="I19" s="394"/>
      <c r="J19" s="395">
        <v>3</v>
      </c>
      <c r="K19" s="389" t="s">
        <v>84</v>
      </c>
      <c r="L19" s="257"/>
      <c r="M19" s="258"/>
      <c r="N19" s="259"/>
      <c r="O19" s="260"/>
      <c r="P19" s="261"/>
      <c r="Q19" s="256"/>
      <c r="R19" s="151"/>
    </row>
    <row r="20" spans="1:18" ht="30" x14ac:dyDescent="0.25">
      <c r="A20" s="390" t="s">
        <v>127</v>
      </c>
      <c r="B20" s="387" t="s">
        <v>128</v>
      </c>
      <c r="C20" s="388" t="s">
        <v>51</v>
      </c>
      <c r="D20" s="388" t="s">
        <v>62</v>
      </c>
      <c r="E20" s="389">
        <v>2</v>
      </c>
      <c r="F20" s="391"/>
      <c r="G20" s="392"/>
      <c r="H20" s="393"/>
      <c r="I20" s="394">
        <v>2</v>
      </c>
      <c r="J20" s="395">
        <v>2</v>
      </c>
      <c r="K20" s="389" t="s">
        <v>89</v>
      </c>
      <c r="L20" s="257"/>
      <c r="M20" s="258"/>
      <c r="N20" s="259"/>
      <c r="O20" s="260"/>
      <c r="P20" s="261"/>
      <c r="Q20" s="256"/>
      <c r="R20" s="151"/>
    </row>
    <row r="21" spans="1:18" ht="18.75" customHeight="1" x14ac:dyDescent="0.25">
      <c r="A21" s="390" t="s">
        <v>129</v>
      </c>
      <c r="B21" s="387" t="s">
        <v>130</v>
      </c>
      <c r="C21" s="388" t="s">
        <v>51</v>
      </c>
      <c r="D21" s="388" t="s">
        <v>62</v>
      </c>
      <c r="E21" s="389">
        <v>1</v>
      </c>
      <c r="F21" s="391"/>
      <c r="G21" s="392"/>
      <c r="H21" s="393"/>
      <c r="I21" s="394"/>
      <c r="J21" s="395"/>
      <c r="K21" s="389"/>
      <c r="L21" s="391">
        <v>2</v>
      </c>
      <c r="M21" s="392"/>
      <c r="N21" s="393">
        <v>2</v>
      </c>
      <c r="O21" s="394"/>
      <c r="P21" s="395">
        <v>4</v>
      </c>
      <c r="Q21" s="389" t="s">
        <v>73</v>
      </c>
      <c r="R21" s="151"/>
    </row>
    <row r="22" spans="1:18" x14ac:dyDescent="0.25">
      <c r="A22" s="398" t="s">
        <v>131</v>
      </c>
      <c r="B22" s="387" t="s">
        <v>132</v>
      </c>
      <c r="C22" s="388" t="s">
        <v>51</v>
      </c>
      <c r="D22" s="388" t="s">
        <v>62</v>
      </c>
      <c r="E22" s="389">
        <v>1</v>
      </c>
      <c r="F22" s="391"/>
      <c r="G22" s="392"/>
      <c r="H22" s="393"/>
      <c r="I22" s="394"/>
      <c r="J22" s="395"/>
      <c r="K22" s="389"/>
      <c r="L22" s="391">
        <v>2</v>
      </c>
      <c r="M22" s="392"/>
      <c r="N22" s="393">
        <v>2</v>
      </c>
      <c r="O22" s="394"/>
      <c r="P22" s="395">
        <v>4</v>
      </c>
      <c r="Q22" s="389" t="s">
        <v>73</v>
      </c>
      <c r="R22" s="151"/>
    </row>
    <row r="23" spans="1:18" ht="15.75" thickBot="1" x14ac:dyDescent="0.3">
      <c r="A23" s="390" t="s">
        <v>133</v>
      </c>
      <c r="B23" s="387" t="s">
        <v>134</v>
      </c>
      <c r="C23" s="388" t="s">
        <v>51</v>
      </c>
      <c r="D23" s="388" t="s">
        <v>62</v>
      </c>
      <c r="E23" s="389">
        <v>1</v>
      </c>
      <c r="F23" s="391"/>
      <c r="G23" s="392"/>
      <c r="H23" s="393"/>
      <c r="I23" s="394"/>
      <c r="J23" s="395"/>
      <c r="K23" s="389"/>
      <c r="L23" s="391">
        <v>2</v>
      </c>
      <c r="M23" s="392"/>
      <c r="N23" s="393">
        <v>2</v>
      </c>
      <c r="O23" s="394"/>
      <c r="P23" s="395">
        <v>4</v>
      </c>
      <c r="Q23" s="389" t="s">
        <v>73</v>
      </c>
      <c r="R23" s="151"/>
    </row>
    <row r="24" spans="1:18" ht="30" x14ac:dyDescent="0.25">
      <c r="A24" s="377" t="s">
        <v>135</v>
      </c>
      <c r="B24" s="387" t="s">
        <v>136</v>
      </c>
      <c r="C24" s="388" t="s">
        <v>48</v>
      </c>
      <c r="D24" s="388" t="s">
        <v>62</v>
      </c>
      <c r="E24" s="389">
        <v>1</v>
      </c>
      <c r="F24" s="391"/>
      <c r="G24" s="392"/>
      <c r="H24" s="393"/>
      <c r="I24" s="394"/>
      <c r="J24" s="395"/>
      <c r="K24" s="389"/>
      <c r="L24" s="391">
        <v>2</v>
      </c>
      <c r="M24" s="392"/>
      <c r="N24" s="393">
        <v>2</v>
      </c>
      <c r="O24" s="394"/>
      <c r="P24" s="395">
        <v>5</v>
      </c>
      <c r="Q24" s="389" t="s">
        <v>73</v>
      </c>
      <c r="R24" s="151"/>
    </row>
    <row r="25" spans="1:18" ht="30" x14ac:dyDescent="0.25">
      <c r="A25" s="390" t="s">
        <v>137</v>
      </c>
      <c r="B25" s="387" t="s">
        <v>138</v>
      </c>
      <c r="C25" s="388" t="s">
        <v>48</v>
      </c>
      <c r="D25" s="388" t="s">
        <v>62</v>
      </c>
      <c r="E25" s="389">
        <v>1</v>
      </c>
      <c r="F25" s="391"/>
      <c r="G25" s="392"/>
      <c r="H25" s="393"/>
      <c r="I25" s="394"/>
      <c r="J25" s="395"/>
      <c r="K25" s="389"/>
      <c r="L25" s="391">
        <v>2</v>
      </c>
      <c r="M25" s="392"/>
      <c r="N25" s="393">
        <v>2</v>
      </c>
      <c r="O25" s="394"/>
      <c r="P25" s="395">
        <v>5</v>
      </c>
      <c r="Q25" s="389" t="s">
        <v>73</v>
      </c>
      <c r="R25" s="151"/>
    </row>
    <row r="26" spans="1:18" ht="30.75" thickBot="1" x14ac:dyDescent="0.3">
      <c r="A26" s="390" t="s">
        <v>139</v>
      </c>
      <c r="B26" s="387" t="s">
        <v>140</v>
      </c>
      <c r="C26" s="388" t="s">
        <v>48</v>
      </c>
      <c r="D26" s="388" t="s">
        <v>62</v>
      </c>
      <c r="E26" s="389">
        <v>1</v>
      </c>
      <c r="F26" s="391"/>
      <c r="G26" s="392"/>
      <c r="H26" s="393"/>
      <c r="I26" s="394"/>
      <c r="J26" s="395"/>
      <c r="K26" s="389"/>
      <c r="L26" s="391"/>
      <c r="M26" s="392"/>
      <c r="N26" s="393">
        <v>3</v>
      </c>
      <c r="O26" s="394"/>
      <c r="P26" s="395">
        <v>2</v>
      </c>
      <c r="Q26" s="389" t="s">
        <v>89</v>
      </c>
      <c r="R26" s="151"/>
    </row>
    <row r="27" spans="1:18" ht="16.5" customHeight="1" x14ac:dyDescent="0.25">
      <c r="A27" s="377" t="s">
        <v>141</v>
      </c>
      <c r="B27" s="387" t="s">
        <v>142</v>
      </c>
      <c r="C27" s="388" t="s">
        <v>48</v>
      </c>
      <c r="D27" s="388" t="s">
        <v>62</v>
      </c>
      <c r="E27" s="399">
        <v>1</v>
      </c>
      <c r="F27" s="400"/>
      <c r="G27" s="401"/>
      <c r="H27" s="402"/>
      <c r="I27" s="403"/>
      <c r="J27" s="404"/>
      <c r="K27" s="399"/>
      <c r="L27" s="400">
        <v>2</v>
      </c>
      <c r="M27" s="401"/>
      <c r="N27" s="402"/>
      <c r="O27" s="403"/>
      <c r="P27" s="404">
        <v>3</v>
      </c>
      <c r="Q27" s="399" t="s">
        <v>73</v>
      </c>
      <c r="R27" s="151"/>
    </row>
    <row r="28" spans="1:18" x14ac:dyDescent="0.25">
      <c r="A28" s="405" t="s">
        <v>143</v>
      </c>
      <c r="B28" s="387" t="s">
        <v>144</v>
      </c>
      <c r="C28" s="388" t="s">
        <v>52</v>
      </c>
      <c r="D28" s="388" t="s">
        <v>54</v>
      </c>
      <c r="E28" s="399">
        <v>1</v>
      </c>
      <c r="F28" s="400"/>
      <c r="G28" s="401"/>
      <c r="H28" s="402"/>
      <c r="I28" s="403"/>
      <c r="J28" s="404"/>
      <c r="K28" s="399"/>
      <c r="L28" s="400">
        <v>2</v>
      </c>
      <c r="M28" s="401"/>
      <c r="N28" s="402">
        <v>2</v>
      </c>
      <c r="O28" s="403"/>
      <c r="P28" s="404">
        <v>3</v>
      </c>
      <c r="Q28" s="399" t="s">
        <v>84</v>
      </c>
      <c r="R28" s="151"/>
    </row>
    <row r="29" spans="1:18" ht="30" x14ac:dyDescent="0.25">
      <c r="A29" s="405" t="s">
        <v>145</v>
      </c>
      <c r="B29" s="387" t="s">
        <v>146</v>
      </c>
      <c r="C29" s="388" t="s">
        <v>147</v>
      </c>
      <c r="D29" s="388" t="s">
        <v>54</v>
      </c>
      <c r="E29" s="399">
        <v>0</v>
      </c>
      <c r="F29" s="400"/>
      <c r="G29" s="401"/>
      <c r="H29" s="402"/>
      <c r="I29" s="403"/>
      <c r="J29" s="404"/>
      <c r="K29" s="399"/>
      <c r="L29" s="400">
        <v>2</v>
      </c>
      <c r="M29" s="401"/>
      <c r="N29" s="402">
        <v>2</v>
      </c>
      <c r="O29" s="403"/>
      <c r="P29" s="404">
        <v>3</v>
      </c>
      <c r="Q29" s="399" t="s">
        <v>84</v>
      </c>
      <c r="R29" s="339"/>
    </row>
    <row r="30" spans="1:18" x14ac:dyDescent="0.25">
      <c r="A30" s="269"/>
      <c r="B30" s="254"/>
      <c r="C30" s="262"/>
      <c r="D30" s="262"/>
      <c r="E30" s="263"/>
      <c r="F30" s="264"/>
      <c r="G30" s="265"/>
      <c r="H30" s="266"/>
      <c r="I30" s="267"/>
      <c r="J30" s="268"/>
      <c r="K30" s="263"/>
      <c r="L30" s="264"/>
      <c r="M30" s="265"/>
      <c r="N30" s="266"/>
      <c r="O30" s="267"/>
      <c r="P30" s="268"/>
      <c r="Q30" s="263"/>
      <c r="R30" s="304"/>
    </row>
    <row r="31" spans="1:18" x14ac:dyDescent="0.25">
      <c r="A31" s="269"/>
      <c r="B31" s="254"/>
      <c r="C31" s="262"/>
      <c r="D31" s="262"/>
      <c r="E31" s="263"/>
      <c r="F31" s="264"/>
      <c r="G31" s="265"/>
      <c r="H31" s="266"/>
      <c r="I31" s="267"/>
      <c r="J31" s="268"/>
      <c r="K31" s="263"/>
      <c r="L31" s="264"/>
      <c r="M31" s="265"/>
      <c r="N31" s="266"/>
      <c r="O31" s="267"/>
      <c r="P31" s="268"/>
      <c r="Q31" s="263"/>
      <c r="R31" s="304"/>
    </row>
    <row r="32" spans="1:18" x14ac:dyDescent="0.25">
      <c r="A32" s="269"/>
      <c r="B32" s="254"/>
      <c r="C32" s="262"/>
      <c r="D32" s="262"/>
      <c r="E32" s="263"/>
      <c r="F32" s="264"/>
      <c r="G32" s="265"/>
      <c r="H32" s="266"/>
      <c r="I32" s="267"/>
      <c r="J32" s="268"/>
      <c r="K32" s="263"/>
      <c r="L32" s="264"/>
      <c r="M32" s="265"/>
      <c r="N32" s="266"/>
      <c r="O32" s="267"/>
      <c r="P32" s="270"/>
      <c r="Q32" s="263"/>
      <c r="R32" s="304"/>
    </row>
    <row r="33" spans="1:18" x14ac:dyDescent="0.25">
      <c r="A33" s="5"/>
      <c r="B33" s="146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304"/>
    </row>
    <row r="34" spans="1:18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151"/>
    </row>
    <row r="35" spans="1:18" x14ac:dyDescent="0.25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151"/>
    </row>
    <row r="36" spans="1:18" ht="15.75" thickBot="1" x14ac:dyDescent="0.3">
      <c r="A36" s="5"/>
      <c r="B36" s="6"/>
      <c r="C36" s="7"/>
      <c r="D36" s="7"/>
      <c r="E36" s="8"/>
      <c r="F36" s="9"/>
      <c r="G36" s="10"/>
      <c r="H36" s="11"/>
      <c r="I36" s="12"/>
      <c r="J36" s="13"/>
      <c r="K36" s="8"/>
      <c r="L36" s="9"/>
      <c r="M36" s="10"/>
      <c r="N36" s="11"/>
      <c r="O36" s="12"/>
      <c r="P36" s="13"/>
      <c r="Q36" s="8"/>
      <c r="R36" s="151"/>
    </row>
    <row r="37" spans="1:18" ht="15.75" thickBot="1" x14ac:dyDescent="0.3">
      <c r="A37" s="61" t="s">
        <v>19</v>
      </c>
      <c r="B37" s="232"/>
      <c r="C37" s="232"/>
      <c r="D37" s="232"/>
      <c r="E37" s="233"/>
      <c r="F37" s="64">
        <f>SUMIFS(F13:F36,$E13:$E36,"=1")</f>
        <v>11</v>
      </c>
      <c r="G37" s="65">
        <f>SUMIFS(G13:G36,$E13:$E36,"=1")</f>
        <v>0</v>
      </c>
      <c r="H37" s="66">
        <f>SUMIFS(H13:H36,$E13:$E36,"=1")</f>
        <v>11</v>
      </c>
      <c r="I37" s="67">
        <v>2</v>
      </c>
      <c r="J37" s="68">
        <f>SUMIFS(J13:J36,$E13:$E36,"=1")+SUMIFS(J13:J36,$D13:$D36,"=DOB",$E13:$E36,"=2")</f>
        <v>30</v>
      </c>
      <c r="K37" s="233"/>
      <c r="L37" s="64">
        <f>SUMIFS(L13:L36,$E13:$E36,"=1")</f>
        <v>14</v>
      </c>
      <c r="M37" s="65">
        <f>SUMIFS(M13:M36,$E13:$E36,"=1")</f>
        <v>0</v>
      </c>
      <c r="N37" s="66">
        <f>SUMIFS(N13:N36,$E13:$E36,"=1")</f>
        <v>15</v>
      </c>
      <c r="O37" s="67">
        <f>SUMIFS(O13:O36,$E13:$E36,"=1")</f>
        <v>0</v>
      </c>
      <c r="P37" s="68">
        <f>SUMIFS(P13:P36,$E13:$E36,"=1")+SUMIFS(P13:P36,$D13:$D36,"=DOB",$E13:$E36,"=2")</f>
        <v>30</v>
      </c>
      <c r="Q37" s="233"/>
      <c r="R37" s="295"/>
    </row>
    <row r="38" spans="1:18" ht="15.75" thickBot="1" x14ac:dyDescent="0.3">
      <c r="A38" s="69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8"/>
    </row>
    <row r="39" spans="1:18" ht="15.75" thickBot="1" x14ac:dyDescent="0.3">
      <c r="A39" s="439" t="s">
        <v>38</v>
      </c>
      <c r="B39" s="440"/>
      <c r="C39" s="70"/>
      <c r="D39" s="70"/>
      <c r="E39" s="70"/>
      <c r="F39" s="71"/>
      <c r="G39" s="72"/>
      <c r="H39" s="73"/>
      <c r="I39" s="74"/>
      <c r="J39" s="75"/>
      <c r="K39" s="70"/>
      <c r="L39" s="71"/>
      <c r="M39" s="72"/>
      <c r="N39" s="73"/>
      <c r="O39" s="74"/>
      <c r="P39" s="75"/>
      <c r="Q39" s="76"/>
      <c r="R39" s="76"/>
    </row>
    <row r="40" spans="1:18" ht="30" x14ac:dyDescent="0.25">
      <c r="A40" s="284" t="s">
        <v>148</v>
      </c>
      <c r="B40" s="254" t="s">
        <v>149</v>
      </c>
      <c r="C40" s="255" t="s">
        <v>46</v>
      </c>
      <c r="D40" s="255" t="s">
        <v>46</v>
      </c>
      <c r="E40" s="256">
        <v>1</v>
      </c>
      <c r="F40" s="286">
        <v>2</v>
      </c>
      <c r="G40" s="287">
        <v>2</v>
      </c>
      <c r="H40" s="292"/>
      <c r="I40" s="260"/>
      <c r="J40" s="289">
        <v>5</v>
      </c>
      <c r="K40" s="285" t="s">
        <v>73</v>
      </c>
      <c r="L40" s="286"/>
      <c r="M40" s="287"/>
      <c r="N40" s="292"/>
      <c r="O40" s="260"/>
      <c r="P40" s="261"/>
      <c r="Q40" s="256"/>
      <c r="R40" s="151"/>
    </row>
    <row r="41" spans="1:18" x14ac:dyDescent="0.25">
      <c r="A41" s="271" t="s">
        <v>150</v>
      </c>
      <c r="B41" s="254" t="s">
        <v>151</v>
      </c>
      <c r="C41" s="255" t="s">
        <v>51</v>
      </c>
      <c r="D41" s="255" t="s">
        <v>46</v>
      </c>
      <c r="E41" s="256">
        <v>1</v>
      </c>
      <c r="F41" s="286"/>
      <c r="G41" s="287"/>
      <c r="H41" s="259"/>
      <c r="I41" s="260"/>
      <c r="J41" s="261"/>
      <c r="K41" s="256"/>
      <c r="L41" s="286">
        <v>2</v>
      </c>
      <c r="M41" s="287">
        <v>2</v>
      </c>
      <c r="N41" s="292"/>
      <c r="O41" s="260"/>
      <c r="P41" s="261">
        <v>5</v>
      </c>
      <c r="Q41" s="256" t="s">
        <v>73</v>
      </c>
      <c r="R41" s="151"/>
    </row>
    <row r="42" spans="1:18" x14ac:dyDescent="0.25">
      <c r="A42" s="284"/>
      <c r="B42" s="254"/>
      <c r="C42" s="255"/>
      <c r="D42" s="255"/>
      <c r="E42" s="285"/>
      <c r="F42" s="286"/>
      <c r="G42" s="287"/>
      <c r="H42" s="292"/>
      <c r="I42" s="260"/>
      <c r="J42" s="289"/>
      <c r="K42" s="256"/>
      <c r="L42" s="286"/>
      <c r="M42" s="287"/>
      <c r="N42" s="292"/>
      <c r="O42" s="260"/>
      <c r="P42" s="261"/>
      <c r="Q42" s="256"/>
      <c r="R42" s="304"/>
    </row>
    <row r="43" spans="1:18" x14ac:dyDescent="0.25">
      <c r="A43" s="284"/>
      <c r="B43" s="254"/>
      <c r="C43" s="290"/>
      <c r="D43" s="290"/>
      <c r="E43" s="285"/>
      <c r="F43" s="286"/>
      <c r="G43" s="287"/>
      <c r="H43" s="259"/>
      <c r="I43" s="260"/>
      <c r="J43" s="261"/>
      <c r="K43" s="256"/>
      <c r="L43" s="286"/>
      <c r="M43" s="287"/>
      <c r="N43" s="292"/>
      <c r="O43" s="260"/>
      <c r="P43" s="261"/>
      <c r="Q43" s="256"/>
      <c r="R43" s="151"/>
    </row>
    <row r="44" spans="1:18" x14ac:dyDescent="0.25">
      <c r="A44" s="5"/>
      <c r="B44" s="6"/>
      <c r="C44" s="7"/>
      <c r="D44" s="7"/>
      <c r="E44" s="8"/>
      <c r="F44" s="9"/>
      <c r="G44" s="10"/>
      <c r="H44" s="11"/>
      <c r="I44" s="12"/>
      <c r="J44" s="13"/>
      <c r="K44" s="8"/>
      <c r="L44" s="9"/>
      <c r="M44" s="10"/>
      <c r="N44" s="11"/>
      <c r="O44" s="12"/>
      <c r="P44" s="13"/>
      <c r="Q44" s="8"/>
      <c r="R44" s="151"/>
    </row>
    <row r="45" spans="1:18" x14ac:dyDescent="0.25">
      <c r="A45" s="5"/>
      <c r="B45" s="6"/>
      <c r="C45" s="7"/>
      <c r="D45" s="7"/>
      <c r="E45" s="8"/>
      <c r="F45" s="9"/>
      <c r="G45" s="10"/>
      <c r="H45" s="11"/>
      <c r="I45" s="12"/>
      <c r="J45" s="13"/>
      <c r="K45" s="8"/>
      <c r="L45" s="9"/>
      <c r="M45" s="10"/>
      <c r="N45" s="11"/>
      <c r="O45" s="12"/>
      <c r="P45" s="13"/>
      <c r="Q45" s="8"/>
      <c r="R45" s="151"/>
    </row>
    <row r="46" spans="1:18" x14ac:dyDescent="0.25">
      <c r="A46" s="5"/>
      <c r="B46" s="6"/>
      <c r="C46" s="7"/>
      <c r="D46" s="7"/>
      <c r="E46" s="8"/>
      <c r="F46" s="9"/>
      <c r="G46" s="10"/>
      <c r="H46" s="11"/>
      <c r="I46" s="12"/>
      <c r="J46" s="13"/>
      <c r="K46" s="8"/>
      <c r="L46" s="9"/>
      <c r="M46" s="10"/>
      <c r="N46" s="11"/>
      <c r="O46" s="12"/>
      <c r="P46" s="13"/>
      <c r="Q46" s="8"/>
      <c r="R46" s="151"/>
    </row>
    <row r="47" spans="1:18" x14ac:dyDescent="0.25">
      <c r="A47" s="5"/>
      <c r="B47" s="6"/>
      <c r="C47" s="7"/>
      <c r="D47" s="7"/>
      <c r="E47" s="8"/>
      <c r="F47" s="9"/>
      <c r="G47" s="10"/>
      <c r="H47" s="11"/>
      <c r="I47" s="12"/>
      <c r="J47" s="13"/>
      <c r="K47" s="8"/>
      <c r="L47" s="9"/>
      <c r="M47" s="10"/>
      <c r="N47" s="11"/>
      <c r="O47" s="12"/>
      <c r="P47" s="13"/>
      <c r="Q47" s="8"/>
      <c r="R47" s="151"/>
    </row>
    <row r="48" spans="1:18" x14ac:dyDescent="0.25">
      <c r="A48" s="5"/>
      <c r="B48" s="6"/>
      <c r="C48" s="7"/>
      <c r="D48" s="7"/>
      <c r="E48" s="8"/>
      <c r="F48" s="9"/>
      <c r="G48" s="10"/>
      <c r="H48" s="11"/>
      <c r="I48" s="12"/>
      <c r="J48" s="13"/>
      <c r="K48" s="8"/>
      <c r="L48" s="9"/>
      <c r="M48" s="10"/>
      <c r="N48" s="11"/>
      <c r="O48" s="12"/>
      <c r="P48" s="13"/>
      <c r="Q48" s="8"/>
      <c r="R48" s="151"/>
    </row>
    <row r="49" spans="1:19" ht="15.75" thickBot="1" x14ac:dyDescent="0.3">
      <c r="A49" s="98"/>
      <c r="B49" s="152"/>
      <c r="C49" s="99"/>
      <c r="D49" s="99"/>
      <c r="E49" s="103"/>
      <c r="F49" s="100"/>
      <c r="G49" s="101"/>
      <c r="H49" s="102"/>
      <c r="I49" s="153"/>
      <c r="J49" s="154"/>
      <c r="K49" s="103"/>
      <c r="L49" s="100"/>
      <c r="M49" s="101"/>
      <c r="N49" s="102"/>
      <c r="O49" s="153"/>
      <c r="P49" s="154"/>
      <c r="Q49" s="103"/>
      <c r="R49" s="151"/>
    </row>
    <row r="50" spans="1:19" ht="15.75" thickBot="1" x14ac:dyDescent="0.3">
      <c r="A50" s="87" t="s">
        <v>19</v>
      </c>
      <c r="B50" s="88"/>
      <c r="C50" s="88"/>
      <c r="D50" s="88"/>
      <c r="E50" s="89"/>
      <c r="F50" s="90">
        <f>SUMIFS(F40:F49,$D40:$D49,"=DF")</f>
        <v>2</v>
      </c>
      <c r="G50" s="91">
        <f>SUMIFS(G40:G49,$D40:$D49,"=DF")</f>
        <v>2</v>
      </c>
      <c r="H50" s="92">
        <f>SUMIFS(H40:H49,$D40:$D49,"=DF")</f>
        <v>0</v>
      </c>
      <c r="I50" s="93">
        <f>SUMIFS(I40:I49,$D40:$D49,"=DF")</f>
        <v>0</v>
      </c>
      <c r="J50" s="94">
        <f>SUMIFS(J40:J49,$D40:$D49,"=DF")</f>
        <v>5</v>
      </c>
      <c r="K50" s="95"/>
      <c r="L50" s="90">
        <f>SUMIFS(L40:L49,$D40:$D49,"=DF")</f>
        <v>2</v>
      </c>
      <c r="M50" s="91">
        <f>SUMIFS(M40:M49,$D40:$D49,"=DF")</f>
        <v>2</v>
      </c>
      <c r="N50" s="92">
        <f>SUMIFS(N40:N49,$D40:$D49,"=DF")</f>
        <v>0</v>
      </c>
      <c r="O50" s="93">
        <f>SUMIFS(O40:O49,$D40:$D49,"=DF")</f>
        <v>0</v>
      </c>
      <c r="P50" s="94">
        <f>SUMIFS(P40:P49,$D40:$D49,"=DF")</f>
        <v>5</v>
      </c>
      <c r="Q50" s="96"/>
      <c r="R50" s="96"/>
    </row>
    <row r="51" spans="1:19" x14ac:dyDescent="0.25">
      <c r="A51" s="240"/>
      <c r="B51" s="241"/>
      <c r="C51" s="241"/>
      <c r="D51" s="241"/>
      <c r="E51" s="241"/>
      <c r="F51" s="242"/>
      <c r="G51" s="243"/>
      <c r="H51" s="244"/>
      <c r="I51" s="245"/>
      <c r="J51" s="246"/>
      <c r="K51" s="241"/>
      <c r="L51" s="242"/>
      <c r="M51" s="243"/>
      <c r="N51" s="244"/>
      <c r="O51" s="245"/>
      <c r="P51" s="246"/>
      <c r="Q51" s="241"/>
    </row>
    <row r="52" spans="1:19" x14ac:dyDescent="0.25">
      <c r="A52" s="435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</row>
    <row r="55" spans="1:19" s="78" customFormat="1" x14ac:dyDescent="0.25">
      <c r="A55" s="234"/>
      <c r="B55" s="231"/>
      <c r="C55" s="231"/>
      <c r="D55" s="231"/>
      <c r="E55" s="231"/>
      <c r="F55" s="24"/>
      <c r="G55" s="25"/>
      <c r="H55" s="26"/>
      <c r="I55" s="27"/>
      <c r="J55" s="28"/>
      <c r="K55" s="231"/>
      <c r="L55" s="24"/>
      <c r="M55" s="25"/>
      <c r="N55" s="26"/>
      <c r="O55" s="27"/>
      <c r="P55" s="28"/>
      <c r="Q55" s="231"/>
      <c r="R55" s="298"/>
      <c r="S55" s="77"/>
    </row>
    <row r="56" spans="1:19" x14ac:dyDescent="0.25">
      <c r="A56" s="426" t="s">
        <v>63</v>
      </c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369"/>
    </row>
    <row r="57" spans="1:19" ht="104.25" customHeight="1" x14ac:dyDescent="0.25">
      <c r="A57" s="424" t="s">
        <v>64</v>
      </c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</row>
    <row r="58" spans="1:19" ht="63.75" customHeight="1" x14ac:dyDescent="0.25">
      <c r="A58" s="429" t="s">
        <v>65</v>
      </c>
      <c r="B58" s="428"/>
      <c r="C58" s="428"/>
      <c r="D58" s="428"/>
      <c r="E58" s="428"/>
      <c r="F58" s="428"/>
      <c r="K58" s="369"/>
      <c r="Q58" s="369"/>
      <c r="R58" s="369"/>
    </row>
    <row r="59" spans="1:19" x14ac:dyDescent="0.25">
      <c r="F59" s="431"/>
      <c r="G59" s="431"/>
      <c r="H59" s="431"/>
      <c r="I59" s="431"/>
      <c r="J59" s="144"/>
      <c r="K59" s="145"/>
      <c r="L59" s="431"/>
      <c r="M59" s="431"/>
      <c r="N59" s="431"/>
      <c r="O59" s="431"/>
    </row>
    <row r="60" spans="1:19" x14ac:dyDescent="0.25">
      <c r="F60" s="140"/>
      <c r="G60" s="141"/>
      <c r="H60" s="142"/>
      <c r="I60" s="143"/>
      <c r="J60" s="431"/>
      <c r="K60" s="431"/>
      <c r="L60" s="140"/>
      <c r="M60" s="141"/>
      <c r="N60" s="142"/>
      <c r="O60" s="143"/>
    </row>
    <row r="61" spans="1:19" x14ac:dyDescent="0.25">
      <c r="F61" s="140"/>
      <c r="G61" s="141"/>
      <c r="H61" s="142"/>
      <c r="I61" s="143"/>
      <c r="J61" s="144"/>
      <c r="K61" s="145"/>
      <c r="L61" s="140"/>
      <c r="M61" s="141"/>
      <c r="N61" s="142"/>
      <c r="O61" s="143"/>
    </row>
    <row r="67" spans="6:18" ht="15.75" thickBot="1" x14ac:dyDescent="0.3"/>
    <row r="68" spans="6:18" ht="15.75" thickBot="1" x14ac:dyDescent="0.3">
      <c r="F68" s="432">
        <f>SUM(F$37:I$37)</f>
        <v>24</v>
      </c>
      <c r="G68" s="433"/>
      <c r="H68" s="433"/>
      <c r="I68" s="434"/>
      <c r="J68" s="416"/>
      <c r="K68" s="437"/>
      <c r="L68" s="438">
        <f>SUM(L$37:O$37)</f>
        <v>29</v>
      </c>
      <c r="M68" s="438"/>
      <c r="N68" s="438"/>
      <c r="O68" s="438"/>
      <c r="P68" s="300"/>
      <c r="Q68" s="301"/>
      <c r="R68" s="302"/>
    </row>
  </sheetData>
  <mergeCells count="18">
    <mergeCell ref="L1:P1"/>
    <mergeCell ref="L2:P2"/>
    <mergeCell ref="G8:K8"/>
    <mergeCell ref="E10:M10"/>
    <mergeCell ref="A39:B39"/>
    <mergeCell ref="A4:E4"/>
    <mergeCell ref="A5:D5"/>
    <mergeCell ref="A6:D6"/>
    <mergeCell ref="A52:Q52"/>
    <mergeCell ref="J60:K60"/>
    <mergeCell ref="F59:I59"/>
    <mergeCell ref="L59:O59"/>
    <mergeCell ref="F68:I68"/>
    <mergeCell ref="J68:K68"/>
    <mergeCell ref="L68:O68"/>
    <mergeCell ref="A56:Q56"/>
    <mergeCell ref="A57:R57"/>
    <mergeCell ref="A58:F58"/>
  </mergeCells>
  <phoneticPr fontId="0" type="noConversion"/>
  <conditionalFormatting sqref="J51">
    <cfRule type="cellIs" dxfId="5" priority="2" operator="greaterThan">
      <formula>30</formula>
    </cfRule>
  </conditionalFormatting>
  <conditionalFormatting sqref="P51">
    <cfRule type="cellIs" dxfId="4" priority="1" operator="greaterThan">
      <formula>30</formula>
    </cfRule>
  </conditionalFormatting>
  <pageMargins left="0.42" right="0.46875" top="0.37" bottom="0.63" header="0.18" footer="0.18"/>
  <pageSetup paperSize="9" scale="75" fitToHeight="0" orientation="portrait" horizontalDpi="300" verticalDpi="300" r:id="rId1"/>
  <headerFooter>
    <oddFooter>&amp;LRECTOR,
Prof.univ.dr. Cezar Ionuț SPÎNU&amp;CDECAN,
Prof.univ.dr. Marian DRAGOMIR&amp;RDIRECTOR DEPARTAMENT,
Prof.univ.dr. Dorina ORȚĂNESCU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2"/>
  <sheetViews>
    <sheetView view="pageLayout" topLeftCell="A25" zoomScale="80" zoomScaleNormal="100" zoomScaleSheetLayoutView="100" zoomScalePageLayoutView="80" workbookViewId="0">
      <selection activeCell="A34" sqref="A34:XFD35"/>
    </sheetView>
  </sheetViews>
  <sheetFormatPr defaultColWidth="9.140625" defaultRowHeight="15" x14ac:dyDescent="0.25"/>
  <cols>
    <col min="1" max="1" width="38.85546875" style="3" customWidth="1"/>
    <col min="2" max="2" width="11.7109375" style="23" customWidth="1"/>
    <col min="3" max="3" width="5.5703125" style="23" customWidth="1"/>
    <col min="4" max="4" width="5.7109375" style="23" customWidth="1"/>
    <col min="5" max="5" width="4.85546875" style="23" customWidth="1"/>
    <col min="6" max="6" width="6.5703125" style="24" customWidth="1"/>
    <col min="7" max="7" width="4.140625" style="25" customWidth="1"/>
    <col min="8" max="8" width="3.85546875" style="26" customWidth="1"/>
    <col min="9" max="9" width="4" style="27" customWidth="1"/>
    <col min="10" max="10" width="5.85546875" style="28" customWidth="1"/>
    <col min="11" max="11" width="4.7109375" style="23" customWidth="1"/>
    <col min="12" max="12" width="5.7109375" style="24" customWidth="1"/>
    <col min="13" max="13" width="4.140625" style="25" customWidth="1"/>
    <col min="14" max="14" width="4" style="26" customWidth="1"/>
    <col min="15" max="15" width="5.28515625" style="27" customWidth="1"/>
    <col min="16" max="16" width="5.85546875" style="28" customWidth="1"/>
    <col min="17" max="17" width="5.28515625" style="23" customWidth="1"/>
    <col min="18" max="18" width="5.285156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L1" s="418" t="s">
        <v>37</v>
      </c>
      <c r="M1" s="419"/>
      <c r="N1" s="419"/>
      <c r="O1" s="419"/>
      <c r="P1" s="419"/>
    </row>
    <row r="2" spans="1:18" ht="16.5" customHeight="1" x14ac:dyDescent="0.25">
      <c r="A2" s="2" t="s">
        <v>108</v>
      </c>
      <c r="B2" s="376"/>
      <c r="C2" s="376"/>
      <c r="D2" s="376"/>
      <c r="E2" s="376"/>
      <c r="L2" s="418" t="s">
        <v>66</v>
      </c>
      <c r="M2" s="419"/>
      <c r="N2" s="419"/>
      <c r="O2" s="419"/>
      <c r="P2" s="419"/>
    </row>
    <row r="3" spans="1:18" ht="15.75" customHeight="1" x14ac:dyDescent="0.25">
      <c r="A3" s="412" t="s">
        <v>200</v>
      </c>
      <c r="B3" s="411"/>
      <c r="C3" s="411"/>
      <c r="D3" s="411"/>
      <c r="E3" s="411"/>
      <c r="K3" s="411"/>
      <c r="L3" s="410"/>
      <c r="M3" s="411"/>
      <c r="N3" s="411"/>
      <c r="O3" s="411"/>
      <c r="P3" s="411"/>
      <c r="Q3" s="411"/>
      <c r="R3" s="411"/>
    </row>
    <row r="4" spans="1:18" x14ac:dyDescent="0.25">
      <c r="A4" s="430" t="s">
        <v>109</v>
      </c>
      <c r="B4" s="430"/>
      <c r="C4" s="430"/>
      <c r="D4" s="430"/>
      <c r="E4" s="430"/>
    </row>
    <row r="5" spans="1:18" x14ac:dyDescent="0.25">
      <c r="A5" s="429" t="s">
        <v>110</v>
      </c>
      <c r="B5" s="429"/>
      <c r="C5" s="429"/>
      <c r="D5" s="429"/>
      <c r="E5" s="376"/>
    </row>
    <row r="6" spans="1:18" ht="15.75" thickBot="1" x14ac:dyDescent="0.3">
      <c r="A6" s="429" t="s">
        <v>201</v>
      </c>
      <c r="B6" s="429"/>
      <c r="C6" s="429"/>
      <c r="D6" s="429"/>
      <c r="E6" s="376"/>
    </row>
    <row r="7" spans="1:18" ht="15.75" thickBot="1" x14ac:dyDescent="0.3">
      <c r="A7" s="373" t="s">
        <v>111</v>
      </c>
      <c r="B7" s="376"/>
      <c r="C7" s="376"/>
      <c r="D7" s="376"/>
      <c r="E7" s="376"/>
      <c r="F7" s="32" t="s">
        <v>28</v>
      </c>
      <c r="G7" s="33"/>
      <c r="H7" s="34"/>
      <c r="I7" s="35"/>
      <c r="J7" s="36"/>
      <c r="K7" s="37"/>
      <c r="L7" s="32" t="s">
        <v>29</v>
      </c>
    </row>
    <row r="8" spans="1:18" ht="15.75" thickBot="1" x14ac:dyDescent="0.3">
      <c r="A8" s="373" t="s">
        <v>112</v>
      </c>
      <c r="B8" s="376"/>
      <c r="C8" s="376"/>
      <c r="D8" s="376"/>
      <c r="E8" s="376"/>
      <c r="F8" s="38"/>
      <c r="G8" s="420" t="s">
        <v>30</v>
      </c>
      <c r="H8" s="421"/>
      <c r="I8" s="421"/>
      <c r="J8" s="421"/>
      <c r="K8" s="422"/>
      <c r="L8" s="39"/>
    </row>
    <row r="10" spans="1:18" ht="15.75" thickBot="1" x14ac:dyDescent="0.3">
      <c r="E10" s="423" t="s">
        <v>69</v>
      </c>
      <c r="F10" s="423"/>
      <c r="G10" s="423"/>
      <c r="H10" s="423"/>
      <c r="I10" s="423"/>
      <c r="J10" s="423"/>
      <c r="K10" s="423"/>
      <c r="L10" s="423"/>
      <c r="M10" s="423"/>
    </row>
    <row r="11" spans="1:18" s="50" customFormat="1" ht="75.75" customHeight="1" thickBot="1" x14ac:dyDescent="0.3">
      <c r="A11" s="40" t="s">
        <v>1</v>
      </c>
      <c r="B11" s="41" t="s">
        <v>2</v>
      </c>
      <c r="C11" s="42" t="s">
        <v>61</v>
      </c>
      <c r="D11" s="42" t="s">
        <v>60</v>
      </c>
      <c r="E11" s="43" t="s">
        <v>32</v>
      </c>
      <c r="F11" s="44" t="s">
        <v>3</v>
      </c>
      <c r="G11" s="45" t="s">
        <v>4</v>
      </c>
      <c r="H11" s="46" t="s">
        <v>5</v>
      </c>
      <c r="I11" s="47" t="s">
        <v>6</v>
      </c>
      <c r="J11" s="48" t="s">
        <v>7</v>
      </c>
      <c r="K11" s="43" t="s">
        <v>8</v>
      </c>
      <c r="L11" s="44" t="s">
        <v>9</v>
      </c>
      <c r="M11" s="45" t="s">
        <v>10</v>
      </c>
      <c r="N11" s="46" t="s">
        <v>11</v>
      </c>
      <c r="O11" s="47" t="s">
        <v>12</v>
      </c>
      <c r="P11" s="48" t="s">
        <v>13</v>
      </c>
      <c r="Q11" s="43" t="s">
        <v>14</v>
      </c>
      <c r="R11" s="49"/>
    </row>
    <row r="12" spans="1:18" ht="15.75" thickBot="1" x14ac:dyDescent="0.3">
      <c r="A12" s="51" t="s">
        <v>39</v>
      </c>
      <c r="B12" s="4"/>
      <c r="C12" s="52"/>
      <c r="D12" s="52"/>
      <c r="E12" s="53"/>
      <c r="F12" s="54"/>
      <c r="G12" s="55"/>
      <c r="H12" s="56"/>
      <c r="I12" s="57"/>
      <c r="J12" s="58"/>
      <c r="K12" s="53"/>
      <c r="L12" s="54"/>
      <c r="M12" s="55"/>
      <c r="N12" s="56"/>
      <c r="O12" s="57"/>
      <c r="P12" s="58"/>
      <c r="Q12" s="53"/>
      <c r="R12" s="59"/>
    </row>
    <row r="13" spans="1:18" x14ac:dyDescent="0.25">
      <c r="A13" s="340" t="s">
        <v>152</v>
      </c>
      <c r="B13" s="338" t="s">
        <v>153</v>
      </c>
      <c r="C13" s="375" t="s">
        <v>48</v>
      </c>
      <c r="D13" s="375" t="s">
        <v>62</v>
      </c>
      <c r="E13" s="248">
        <v>1</v>
      </c>
      <c r="F13" s="249">
        <v>2</v>
      </c>
      <c r="G13" s="250"/>
      <c r="H13" s="251">
        <v>2</v>
      </c>
      <c r="I13" s="252"/>
      <c r="J13" s="253">
        <v>5</v>
      </c>
      <c r="K13" s="248" t="s">
        <v>73</v>
      </c>
      <c r="L13" s="249"/>
      <c r="M13" s="250"/>
      <c r="N13" s="251"/>
      <c r="O13" s="252"/>
      <c r="P13" s="253"/>
      <c r="Q13" s="248"/>
      <c r="R13" s="60"/>
    </row>
    <row r="14" spans="1:18" ht="30" x14ac:dyDescent="0.25">
      <c r="A14" s="271" t="s">
        <v>154</v>
      </c>
      <c r="B14" s="254" t="s">
        <v>155</v>
      </c>
      <c r="C14" s="262" t="s">
        <v>52</v>
      </c>
      <c r="D14" s="262" t="s">
        <v>62</v>
      </c>
      <c r="E14" s="256">
        <v>1</v>
      </c>
      <c r="F14" s="257">
        <v>2</v>
      </c>
      <c r="G14" s="258"/>
      <c r="H14" s="259">
        <v>1</v>
      </c>
      <c r="I14" s="260"/>
      <c r="J14" s="261">
        <v>3</v>
      </c>
      <c r="K14" s="256" t="s">
        <v>73</v>
      </c>
      <c r="L14" s="257"/>
      <c r="M14" s="258"/>
      <c r="N14" s="259"/>
      <c r="O14" s="260"/>
      <c r="P14" s="261"/>
      <c r="Q14" s="256"/>
      <c r="R14" s="60"/>
    </row>
    <row r="15" spans="1:18" x14ac:dyDescent="0.25">
      <c r="A15" s="271" t="s">
        <v>156</v>
      </c>
      <c r="B15" s="254" t="s">
        <v>157</v>
      </c>
      <c r="C15" s="262" t="s">
        <v>52</v>
      </c>
      <c r="D15" s="262" t="s">
        <v>62</v>
      </c>
      <c r="E15" s="256">
        <v>1</v>
      </c>
      <c r="F15" s="257">
        <v>2</v>
      </c>
      <c r="G15" s="258"/>
      <c r="H15" s="259">
        <v>1</v>
      </c>
      <c r="I15" s="260"/>
      <c r="J15" s="261">
        <v>3</v>
      </c>
      <c r="K15" s="256" t="s">
        <v>73</v>
      </c>
      <c r="L15" s="257"/>
      <c r="M15" s="258"/>
      <c r="N15" s="259"/>
      <c r="O15" s="260"/>
      <c r="P15" s="261"/>
      <c r="Q15" s="256"/>
      <c r="R15" s="60"/>
    </row>
    <row r="16" spans="1:18" ht="30" x14ac:dyDescent="0.25">
      <c r="A16" s="271" t="s">
        <v>158</v>
      </c>
      <c r="B16" s="254" t="s">
        <v>159</v>
      </c>
      <c r="C16" s="262" t="s">
        <v>48</v>
      </c>
      <c r="D16" s="262" t="s">
        <v>62</v>
      </c>
      <c r="E16" s="256">
        <v>1</v>
      </c>
      <c r="F16" s="257">
        <v>2</v>
      </c>
      <c r="G16" s="258"/>
      <c r="H16" s="259">
        <v>2</v>
      </c>
      <c r="I16" s="260"/>
      <c r="J16" s="261">
        <v>4</v>
      </c>
      <c r="K16" s="256" t="s">
        <v>73</v>
      </c>
      <c r="L16" s="257"/>
      <c r="M16" s="258"/>
      <c r="N16" s="259"/>
      <c r="O16" s="260"/>
      <c r="P16" s="261"/>
      <c r="Q16" s="256"/>
      <c r="R16" s="60"/>
    </row>
    <row r="17" spans="1:18" ht="30.75" thickBot="1" x14ac:dyDescent="0.3">
      <c r="A17" s="271" t="s">
        <v>160</v>
      </c>
      <c r="B17" s="254" t="s">
        <v>161</v>
      </c>
      <c r="C17" s="262" t="s">
        <v>51</v>
      </c>
      <c r="D17" s="262" t="s">
        <v>62</v>
      </c>
      <c r="E17" s="256">
        <v>1</v>
      </c>
      <c r="F17" s="257">
        <v>1</v>
      </c>
      <c r="G17" s="258"/>
      <c r="H17" s="259">
        <v>1</v>
      </c>
      <c r="I17" s="260"/>
      <c r="J17" s="261">
        <v>3</v>
      </c>
      <c r="K17" s="256" t="s">
        <v>84</v>
      </c>
      <c r="L17" s="257"/>
      <c r="M17" s="258"/>
      <c r="N17" s="259"/>
      <c r="O17" s="260"/>
      <c r="P17" s="261"/>
      <c r="Q17" s="256"/>
      <c r="R17" s="60"/>
    </row>
    <row r="18" spans="1:18" ht="30" x14ac:dyDescent="0.25">
      <c r="A18" s="340" t="s">
        <v>162</v>
      </c>
      <c r="B18" s="254" t="s">
        <v>163</v>
      </c>
      <c r="C18" s="262" t="s">
        <v>48</v>
      </c>
      <c r="D18" s="262" t="s">
        <v>62</v>
      </c>
      <c r="E18" s="256">
        <v>1</v>
      </c>
      <c r="F18" s="257">
        <v>2</v>
      </c>
      <c r="G18" s="258"/>
      <c r="H18" s="259">
        <v>2</v>
      </c>
      <c r="I18" s="260"/>
      <c r="J18" s="261">
        <v>4</v>
      </c>
      <c r="K18" s="256" t="s">
        <v>73</v>
      </c>
      <c r="L18" s="257"/>
      <c r="M18" s="258"/>
      <c r="N18" s="259"/>
      <c r="O18" s="260"/>
      <c r="P18" s="261"/>
      <c r="Q18" s="256"/>
      <c r="R18" s="60"/>
    </row>
    <row r="19" spans="1:18" x14ac:dyDescent="0.25">
      <c r="A19" s="271" t="s">
        <v>164</v>
      </c>
      <c r="B19" s="254" t="s">
        <v>165</v>
      </c>
      <c r="C19" s="262" t="s">
        <v>51</v>
      </c>
      <c r="D19" s="262" t="s">
        <v>62</v>
      </c>
      <c r="E19" s="256">
        <v>1</v>
      </c>
      <c r="F19" s="257">
        <v>1</v>
      </c>
      <c r="G19" s="258"/>
      <c r="H19" s="259">
        <v>2</v>
      </c>
      <c r="I19" s="260"/>
      <c r="J19" s="261">
        <v>3</v>
      </c>
      <c r="K19" s="256" t="s">
        <v>84</v>
      </c>
      <c r="L19" s="257"/>
      <c r="M19" s="258"/>
      <c r="N19" s="259"/>
      <c r="O19" s="260"/>
      <c r="P19" s="261"/>
      <c r="Q19" s="256"/>
      <c r="R19" s="60"/>
    </row>
    <row r="20" spans="1:18" x14ac:dyDescent="0.25">
      <c r="A20" s="271" t="s">
        <v>166</v>
      </c>
      <c r="B20" s="254" t="s">
        <v>167</v>
      </c>
      <c r="C20" s="262" t="s">
        <v>51</v>
      </c>
      <c r="D20" s="262" t="s">
        <v>62</v>
      </c>
      <c r="E20" s="256">
        <v>1</v>
      </c>
      <c r="F20" s="257">
        <v>1</v>
      </c>
      <c r="G20" s="258"/>
      <c r="H20" s="259">
        <v>2</v>
      </c>
      <c r="I20" s="260"/>
      <c r="J20" s="261">
        <v>3</v>
      </c>
      <c r="K20" s="256" t="s">
        <v>84</v>
      </c>
      <c r="L20" s="257"/>
      <c r="M20" s="258"/>
      <c r="N20" s="259"/>
      <c r="O20" s="260"/>
      <c r="P20" s="261"/>
      <c r="Q20" s="256"/>
      <c r="R20" s="60"/>
    </row>
    <row r="21" spans="1:18" x14ac:dyDescent="0.25">
      <c r="A21" s="374" t="s">
        <v>168</v>
      </c>
      <c r="B21" s="254" t="s">
        <v>169</v>
      </c>
      <c r="C21" s="262" t="s">
        <v>51</v>
      </c>
      <c r="D21" s="262" t="s">
        <v>62</v>
      </c>
      <c r="E21" s="256">
        <v>2</v>
      </c>
      <c r="F21" s="257"/>
      <c r="G21" s="258"/>
      <c r="H21" s="259"/>
      <c r="I21" s="260">
        <v>2</v>
      </c>
      <c r="J21" s="261">
        <v>2</v>
      </c>
      <c r="K21" s="256" t="s">
        <v>89</v>
      </c>
      <c r="L21" s="257"/>
      <c r="M21" s="258"/>
      <c r="N21" s="259"/>
      <c r="O21" s="260"/>
      <c r="P21" s="261"/>
      <c r="Q21" s="256"/>
      <c r="R21" s="60"/>
    </row>
    <row r="22" spans="1:18" x14ac:dyDescent="0.25">
      <c r="A22" s="271" t="s">
        <v>170</v>
      </c>
      <c r="B22" s="254" t="s">
        <v>171</v>
      </c>
      <c r="C22" s="262" t="s">
        <v>51</v>
      </c>
      <c r="D22" s="262" t="s">
        <v>62</v>
      </c>
      <c r="E22" s="256">
        <v>1</v>
      </c>
      <c r="F22" s="257"/>
      <c r="G22" s="258"/>
      <c r="H22" s="259"/>
      <c r="I22" s="260"/>
      <c r="J22" s="261"/>
      <c r="K22" s="256"/>
      <c r="L22" s="257">
        <v>2</v>
      </c>
      <c r="M22" s="258"/>
      <c r="N22" s="259">
        <v>2</v>
      </c>
      <c r="O22" s="260"/>
      <c r="P22" s="261">
        <v>4</v>
      </c>
      <c r="Q22" s="256" t="s">
        <v>73</v>
      </c>
      <c r="R22" s="60"/>
    </row>
    <row r="23" spans="1:18" ht="30" x14ac:dyDescent="0.25">
      <c r="A23" s="271" t="s">
        <v>172</v>
      </c>
      <c r="B23" s="254" t="s">
        <v>173</v>
      </c>
      <c r="C23" s="262" t="s">
        <v>48</v>
      </c>
      <c r="D23" s="262" t="s">
        <v>62</v>
      </c>
      <c r="E23" s="256">
        <v>1</v>
      </c>
      <c r="F23" s="257"/>
      <c r="G23" s="258"/>
      <c r="H23" s="259"/>
      <c r="I23" s="260"/>
      <c r="J23" s="261"/>
      <c r="K23" s="256"/>
      <c r="L23" s="257">
        <v>1</v>
      </c>
      <c r="M23" s="258"/>
      <c r="N23" s="259">
        <v>2</v>
      </c>
      <c r="O23" s="260"/>
      <c r="P23" s="261">
        <v>3</v>
      </c>
      <c r="Q23" s="256" t="s">
        <v>84</v>
      </c>
      <c r="R23" s="60"/>
    </row>
    <row r="24" spans="1:18" ht="60" x14ac:dyDescent="0.25">
      <c r="A24" s="271" t="s">
        <v>174</v>
      </c>
      <c r="B24" s="254" t="s">
        <v>175</v>
      </c>
      <c r="C24" s="262" t="s">
        <v>147</v>
      </c>
      <c r="D24" s="262" t="s">
        <v>54</v>
      </c>
      <c r="E24" s="256">
        <v>1</v>
      </c>
      <c r="F24" s="257"/>
      <c r="G24" s="258"/>
      <c r="H24" s="259"/>
      <c r="I24" s="260"/>
      <c r="J24" s="261"/>
      <c r="K24" s="256"/>
      <c r="L24" s="257">
        <v>2</v>
      </c>
      <c r="M24" s="258"/>
      <c r="N24" s="259">
        <v>2</v>
      </c>
      <c r="O24" s="260"/>
      <c r="P24" s="261">
        <v>4</v>
      </c>
      <c r="Q24" s="256" t="s">
        <v>73</v>
      </c>
      <c r="R24" s="60"/>
    </row>
    <row r="25" spans="1:18" ht="30" x14ac:dyDescent="0.25">
      <c r="A25" s="271" t="s">
        <v>176</v>
      </c>
      <c r="B25" s="254" t="s">
        <v>177</v>
      </c>
      <c r="C25" s="262" t="s">
        <v>51</v>
      </c>
      <c r="D25" s="262" t="s">
        <v>62</v>
      </c>
      <c r="E25" s="256">
        <v>1</v>
      </c>
      <c r="F25" s="257"/>
      <c r="G25" s="258"/>
      <c r="H25" s="259"/>
      <c r="I25" s="260"/>
      <c r="J25" s="261"/>
      <c r="K25" s="256"/>
      <c r="L25" s="257">
        <v>2</v>
      </c>
      <c r="M25" s="258"/>
      <c r="N25" s="259">
        <v>1</v>
      </c>
      <c r="O25" s="260"/>
      <c r="P25" s="261">
        <v>4</v>
      </c>
      <c r="Q25" s="256" t="s">
        <v>73</v>
      </c>
      <c r="R25" s="60"/>
    </row>
    <row r="26" spans="1:18" x14ac:dyDescent="0.25">
      <c r="A26" s="271" t="s">
        <v>178</v>
      </c>
      <c r="B26" s="254" t="s">
        <v>179</v>
      </c>
      <c r="C26" s="262" t="s">
        <v>51</v>
      </c>
      <c r="D26" s="262" t="s">
        <v>54</v>
      </c>
      <c r="E26" s="256">
        <v>1</v>
      </c>
      <c r="F26" s="257"/>
      <c r="G26" s="258"/>
      <c r="H26" s="259"/>
      <c r="I26" s="260"/>
      <c r="J26" s="261"/>
      <c r="K26" s="256"/>
      <c r="L26" s="257">
        <v>1</v>
      </c>
      <c r="M26" s="258"/>
      <c r="N26" s="259">
        <v>2</v>
      </c>
      <c r="O26" s="260"/>
      <c r="P26" s="261">
        <v>3</v>
      </c>
      <c r="Q26" s="256" t="s">
        <v>84</v>
      </c>
      <c r="R26" s="60"/>
    </row>
    <row r="27" spans="1:18" x14ac:dyDescent="0.25">
      <c r="A27" s="31" t="s">
        <v>180</v>
      </c>
      <c r="B27" s="254" t="s">
        <v>181</v>
      </c>
      <c r="C27" s="262" t="s">
        <v>52</v>
      </c>
      <c r="D27" s="262" t="s">
        <v>54</v>
      </c>
      <c r="E27" s="256">
        <v>0</v>
      </c>
      <c r="F27" s="257"/>
      <c r="G27" s="258"/>
      <c r="H27" s="259"/>
      <c r="I27" s="260"/>
      <c r="J27" s="261"/>
      <c r="K27" s="256"/>
      <c r="L27" s="257">
        <v>1</v>
      </c>
      <c r="M27" s="258"/>
      <c r="N27" s="259">
        <v>2</v>
      </c>
      <c r="O27" s="260"/>
      <c r="P27" s="261">
        <v>3</v>
      </c>
      <c r="Q27" s="256" t="s">
        <v>84</v>
      </c>
      <c r="R27" s="60"/>
    </row>
    <row r="28" spans="1:18" x14ac:dyDescent="0.25">
      <c r="A28" s="271" t="s">
        <v>182</v>
      </c>
      <c r="B28" s="254" t="s">
        <v>183</v>
      </c>
      <c r="C28" s="262" t="s">
        <v>51</v>
      </c>
      <c r="D28" s="262" t="s">
        <v>62</v>
      </c>
      <c r="E28" s="263">
        <v>1</v>
      </c>
      <c r="F28" s="264"/>
      <c r="G28" s="265"/>
      <c r="H28" s="266"/>
      <c r="I28" s="267"/>
      <c r="J28" s="268"/>
      <c r="K28" s="263"/>
      <c r="L28" s="264">
        <v>2</v>
      </c>
      <c r="M28" s="265"/>
      <c r="N28" s="266">
        <v>1</v>
      </c>
      <c r="O28" s="267"/>
      <c r="P28" s="261">
        <v>3</v>
      </c>
      <c r="Q28" s="256" t="s">
        <v>73</v>
      </c>
      <c r="R28" s="60"/>
    </row>
    <row r="29" spans="1:18" ht="30" x14ac:dyDescent="0.25">
      <c r="A29" s="271" t="s">
        <v>184</v>
      </c>
      <c r="B29" s="254" t="s">
        <v>185</v>
      </c>
      <c r="C29" s="262" t="s">
        <v>48</v>
      </c>
      <c r="D29" s="262" t="s">
        <v>62</v>
      </c>
      <c r="E29" s="256">
        <v>1</v>
      </c>
      <c r="F29" s="257"/>
      <c r="G29" s="258"/>
      <c r="H29" s="259"/>
      <c r="I29" s="260"/>
      <c r="J29" s="261"/>
      <c r="K29" s="256"/>
      <c r="L29" s="257">
        <v>2</v>
      </c>
      <c r="M29" s="258"/>
      <c r="N29" s="259">
        <v>1</v>
      </c>
      <c r="O29" s="260"/>
      <c r="P29" s="261">
        <v>4</v>
      </c>
      <c r="Q29" s="256" t="s">
        <v>73</v>
      </c>
      <c r="R29" s="60"/>
    </row>
    <row r="30" spans="1:18" x14ac:dyDescent="0.25">
      <c r="A30" s="269" t="s">
        <v>186</v>
      </c>
      <c r="B30" s="254" t="s">
        <v>187</v>
      </c>
      <c r="C30" s="262" t="s">
        <v>147</v>
      </c>
      <c r="D30" s="262" t="s">
        <v>54</v>
      </c>
      <c r="E30" s="263">
        <v>1</v>
      </c>
      <c r="F30" s="264"/>
      <c r="G30" s="265"/>
      <c r="H30" s="266"/>
      <c r="I30" s="267"/>
      <c r="J30" s="268"/>
      <c r="K30" s="263"/>
      <c r="L30" s="264">
        <v>2</v>
      </c>
      <c r="M30" s="265"/>
      <c r="N30" s="266">
        <v>1</v>
      </c>
      <c r="O30" s="267"/>
      <c r="P30" s="268">
        <v>3</v>
      </c>
      <c r="Q30" s="263" t="s">
        <v>84</v>
      </c>
      <c r="R30" s="60"/>
    </row>
    <row r="31" spans="1:18" x14ac:dyDescent="0.25">
      <c r="A31" s="269" t="s">
        <v>188</v>
      </c>
      <c r="B31" s="254" t="s">
        <v>189</v>
      </c>
      <c r="C31" s="262" t="s">
        <v>147</v>
      </c>
      <c r="D31" s="262" t="s">
        <v>54</v>
      </c>
      <c r="E31" s="263">
        <v>0</v>
      </c>
      <c r="F31" s="264"/>
      <c r="G31" s="265"/>
      <c r="H31" s="266"/>
      <c r="I31" s="267"/>
      <c r="J31" s="268"/>
      <c r="K31" s="263"/>
      <c r="L31" s="264">
        <v>2</v>
      </c>
      <c r="M31" s="265"/>
      <c r="N31" s="266">
        <v>1</v>
      </c>
      <c r="O31" s="267"/>
      <c r="P31" s="268">
        <v>3</v>
      </c>
      <c r="Q31" s="263" t="s">
        <v>84</v>
      </c>
      <c r="R31" s="60"/>
    </row>
    <row r="32" spans="1:18" ht="30" x14ac:dyDescent="0.25">
      <c r="A32" s="269" t="s">
        <v>190</v>
      </c>
      <c r="B32" s="254" t="s">
        <v>191</v>
      </c>
      <c r="C32" s="262" t="s">
        <v>48</v>
      </c>
      <c r="D32" s="262" t="s">
        <v>62</v>
      </c>
      <c r="E32" s="263">
        <v>1</v>
      </c>
      <c r="F32" s="264"/>
      <c r="G32" s="265"/>
      <c r="H32" s="266"/>
      <c r="I32" s="267"/>
      <c r="J32" s="268"/>
      <c r="K32" s="263"/>
      <c r="L32" s="264"/>
      <c r="M32" s="265"/>
      <c r="N32" s="266"/>
      <c r="O32" s="267">
        <v>4</v>
      </c>
      <c r="P32" s="268">
        <v>2</v>
      </c>
      <c r="Q32" s="263" t="s">
        <v>89</v>
      </c>
      <c r="R32" s="60"/>
    </row>
    <row r="33" spans="1:19" x14ac:dyDescent="0.25">
      <c r="A33" s="271" t="s">
        <v>192</v>
      </c>
      <c r="B33" s="254"/>
      <c r="C33" s="262"/>
      <c r="D33" s="262"/>
      <c r="E33" s="263">
        <v>0</v>
      </c>
      <c r="F33" s="264"/>
      <c r="G33" s="265"/>
      <c r="H33" s="266"/>
      <c r="I33" s="267"/>
      <c r="J33" s="268"/>
      <c r="K33" s="263"/>
      <c r="L33" s="264"/>
      <c r="M33" s="265"/>
      <c r="N33" s="266"/>
      <c r="O33" s="267"/>
      <c r="P33" s="268">
        <v>10</v>
      </c>
      <c r="Q33" s="263" t="s">
        <v>73</v>
      </c>
      <c r="R33" s="60"/>
    </row>
    <row r="34" spans="1:19" ht="15.75" thickBot="1" x14ac:dyDescent="0.3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9" ht="15.75" thickBot="1" x14ac:dyDescent="0.3">
      <c r="A35" s="61" t="s">
        <v>19</v>
      </c>
      <c r="B35" s="62"/>
      <c r="C35" s="62"/>
      <c r="D35" s="62"/>
      <c r="E35" s="63"/>
      <c r="F35" s="64">
        <f>SUMIFS(F13:F34,$E13:$E34,"=1")</f>
        <v>13</v>
      </c>
      <c r="G35" s="65">
        <f>SUMIFS(G13:G34,$E13:$E34,"=1")</f>
        <v>0</v>
      </c>
      <c r="H35" s="66">
        <f>SUMIFS(H13:H34,$E13:$E34,"=1")</f>
        <v>13</v>
      </c>
      <c r="I35" s="67">
        <v>2</v>
      </c>
      <c r="J35" s="68">
        <f>SUMIFS(J13:J34,$E13:$E34,"=1")+SUMIFS(J13:J34,$D13:$D34,"=DOB",$E13:$E34,"=2")</f>
        <v>30</v>
      </c>
      <c r="K35" s="63"/>
      <c r="L35" s="64">
        <f>SUMIFS(L13:L34,$E13:$E34,"=1")</f>
        <v>14</v>
      </c>
      <c r="M35" s="65">
        <f>SUMIFS(M13:M34,$E13:$E34,"=1")</f>
        <v>0</v>
      </c>
      <c r="N35" s="66">
        <f>SUMIFS(N13:N34,$E13:$E34,"=1")</f>
        <v>12</v>
      </c>
      <c r="O35" s="67">
        <f>SUMIFS(O13:O34,$E13:$E34,"=1")</f>
        <v>4</v>
      </c>
      <c r="P35" s="68">
        <f>SUMIFS(P13:P34,$E13:$E34,"=1")+SUMIFS(P13:P34,$D13:$D34,"=DOB",$E13:$E34,"=2")</f>
        <v>30</v>
      </c>
      <c r="Q35" s="63"/>
      <c r="R35" s="295"/>
    </row>
    <row r="36" spans="1:19" ht="15.75" thickBot="1" x14ac:dyDescent="0.3">
      <c r="A36" s="6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97"/>
    </row>
    <row r="37" spans="1:19" ht="15" customHeight="1" thickBot="1" x14ac:dyDescent="0.3">
      <c r="A37" s="439" t="s">
        <v>38</v>
      </c>
      <c r="B37" s="440"/>
      <c r="C37" s="70"/>
      <c r="D37" s="70"/>
      <c r="E37" s="70"/>
      <c r="F37" s="71"/>
      <c r="G37" s="72"/>
      <c r="H37" s="73"/>
      <c r="I37" s="74"/>
      <c r="J37" s="75"/>
      <c r="K37" s="70"/>
      <c r="L37" s="71"/>
      <c r="M37" s="72"/>
      <c r="N37" s="73"/>
      <c r="O37" s="74"/>
      <c r="P37" s="75"/>
      <c r="Q37" s="70"/>
      <c r="R37" s="76"/>
    </row>
    <row r="38" spans="1:19" ht="15.75" thickBot="1" x14ac:dyDescent="0.3">
      <c r="A38" s="271" t="s">
        <v>193</v>
      </c>
      <c r="B38" s="254" t="s">
        <v>194</v>
      </c>
      <c r="C38" s="255" t="s">
        <v>51</v>
      </c>
      <c r="D38" s="255" t="s">
        <v>46</v>
      </c>
      <c r="E38" s="285">
        <v>1</v>
      </c>
      <c r="F38" s="257">
        <v>1</v>
      </c>
      <c r="G38" s="258"/>
      <c r="H38" s="259">
        <v>1</v>
      </c>
      <c r="I38" s="260"/>
      <c r="J38" s="261">
        <v>2</v>
      </c>
      <c r="K38" s="256" t="s">
        <v>84</v>
      </c>
      <c r="L38" s="286"/>
      <c r="M38" s="287"/>
      <c r="N38" s="292"/>
      <c r="O38" s="291"/>
      <c r="P38" s="289"/>
      <c r="Q38" s="256"/>
      <c r="R38" s="60"/>
    </row>
    <row r="39" spans="1:19" ht="30" x14ac:dyDescent="0.25">
      <c r="A39" s="271" t="s">
        <v>195</v>
      </c>
      <c r="B39" s="254" t="s">
        <v>196</v>
      </c>
      <c r="C39" s="255" t="s">
        <v>51</v>
      </c>
      <c r="D39" s="255" t="s">
        <v>46</v>
      </c>
      <c r="E39" s="256">
        <v>1</v>
      </c>
      <c r="F39" s="257"/>
      <c r="G39" s="258"/>
      <c r="H39" s="259"/>
      <c r="I39" s="260">
        <v>3</v>
      </c>
      <c r="J39" s="261">
        <v>3</v>
      </c>
      <c r="K39" s="256" t="s">
        <v>84</v>
      </c>
      <c r="L39" s="257"/>
      <c r="M39" s="258"/>
      <c r="N39" s="259"/>
      <c r="O39" s="260"/>
      <c r="P39" s="261"/>
      <c r="Q39" s="256"/>
      <c r="R39" s="341"/>
    </row>
    <row r="40" spans="1:19" x14ac:dyDescent="0.25">
      <c r="A40" s="406" t="s">
        <v>197</v>
      </c>
      <c r="B40" s="407" t="s">
        <v>198</v>
      </c>
      <c r="C40" s="408" t="s">
        <v>46</v>
      </c>
      <c r="D40" s="408" t="s">
        <v>46</v>
      </c>
      <c r="E40" s="409">
        <v>1</v>
      </c>
      <c r="F40" s="22"/>
      <c r="G40" s="17"/>
      <c r="H40" s="18"/>
      <c r="I40" s="19"/>
      <c r="J40" s="20"/>
      <c r="K40" s="15"/>
      <c r="L40" s="16">
        <v>1</v>
      </c>
      <c r="M40" s="17">
        <v>1</v>
      </c>
      <c r="N40" s="18"/>
      <c r="O40" s="19"/>
      <c r="P40" s="13">
        <v>3</v>
      </c>
      <c r="Q40" s="8" t="s">
        <v>73</v>
      </c>
      <c r="R40" s="342"/>
    </row>
    <row r="41" spans="1:19" s="78" customFormat="1" ht="30" x14ac:dyDescent="0.25">
      <c r="A41" s="406" t="s">
        <v>195</v>
      </c>
      <c r="B41" s="407" t="s">
        <v>199</v>
      </c>
      <c r="C41" s="408" t="s">
        <v>51</v>
      </c>
      <c r="D41" s="408" t="s">
        <v>46</v>
      </c>
      <c r="E41" s="409">
        <v>1</v>
      </c>
      <c r="F41" s="22"/>
      <c r="G41" s="17"/>
      <c r="H41" s="18"/>
      <c r="I41" s="19"/>
      <c r="J41" s="20"/>
      <c r="K41" s="15"/>
      <c r="L41" s="16"/>
      <c r="M41" s="17"/>
      <c r="N41" s="18"/>
      <c r="O41" s="19">
        <v>3</v>
      </c>
      <c r="P41" s="13">
        <v>2</v>
      </c>
      <c r="Q41" s="8" t="s">
        <v>84</v>
      </c>
      <c r="R41" s="343"/>
      <c r="S41" s="77"/>
    </row>
    <row r="42" spans="1:19" x14ac:dyDescent="0.25">
      <c r="A42" s="79"/>
      <c r="B42" s="80"/>
      <c r="C42" s="81"/>
      <c r="D42" s="81"/>
      <c r="E42" s="82"/>
      <c r="F42" s="22"/>
      <c r="G42" s="17"/>
      <c r="H42" s="18"/>
      <c r="I42" s="19"/>
      <c r="J42" s="20"/>
      <c r="K42" s="15"/>
      <c r="L42" s="16"/>
      <c r="M42" s="17"/>
      <c r="N42" s="18"/>
      <c r="O42" s="19"/>
      <c r="P42" s="13"/>
      <c r="Q42" s="8"/>
      <c r="R42" s="8"/>
    </row>
    <row r="43" spans="1:19" ht="15.75" thickBot="1" x14ac:dyDescent="0.3">
      <c r="A43" s="83"/>
      <c r="B43" s="84"/>
      <c r="C43" s="85"/>
      <c r="D43" s="85"/>
      <c r="E43" s="86"/>
      <c r="F43" s="22"/>
      <c r="G43" s="17"/>
      <c r="H43" s="18"/>
      <c r="I43" s="19"/>
      <c r="J43" s="20"/>
      <c r="K43" s="15"/>
      <c r="L43" s="16"/>
      <c r="M43" s="17"/>
      <c r="N43" s="18"/>
      <c r="O43" s="19"/>
      <c r="P43" s="13"/>
      <c r="Q43" s="8"/>
      <c r="R43" s="8"/>
    </row>
    <row r="44" spans="1:19" ht="15" customHeight="1" thickBot="1" x14ac:dyDescent="0.3">
      <c r="A44" s="87" t="s">
        <v>19</v>
      </c>
      <c r="B44" s="88"/>
      <c r="C44" s="88"/>
      <c r="D44" s="88"/>
      <c r="E44" s="89"/>
      <c r="F44" s="90">
        <f>SUMIFS(F38:F43,$D38:$D43,"=DF")</f>
        <v>1</v>
      </c>
      <c r="G44" s="91">
        <f>SUMIFS(G38:G43,$D38:$D43,"=DF")</f>
        <v>0</v>
      </c>
      <c r="H44" s="92">
        <f>SUMIFS(H38:H43,$D38:$D43,"=DF")</f>
        <v>1</v>
      </c>
      <c r="I44" s="93">
        <f>SUMIFS(I38:I43,$D38:$D43,"=DF")</f>
        <v>3</v>
      </c>
      <c r="J44" s="94">
        <f>SUMIFS(J38:J43,$D38:$D43,"=DF")</f>
        <v>5</v>
      </c>
      <c r="K44" s="95"/>
      <c r="L44" s="90">
        <f>SUMIFS(L38:L43,$D38:$D43,"=DF")</f>
        <v>1</v>
      </c>
      <c r="M44" s="91">
        <f>SUMIFS(M38:M43,$D38:$D43,"=DF")</f>
        <v>1</v>
      </c>
      <c r="N44" s="92">
        <f>SUMIFS(N38:N43,$D38:$D43,"=DF")</f>
        <v>0</v>
      </c>
      <c r="O44" s="93">
        <f>SUMIFS(O38:O43,$D38:$D43,"=DF")</f>
        <v>3</v>
      </c>
      <c r="P44" s="94">
        <f>SUMIFS(P38:P43,$D38:$D43,"=DF")</f>
        <v>5</v>
      </c>
      <c r="Q44" s="96"/>
      <c r="R44" s="96"/>
    </row>
    <row r="45" spans="1:19" x14ac:dyDescent="0.25">
      <c r="A45" s="240"/>
      <c r="B45" s="241"/>
      <c r="C45" s="241"/>
      <c r="D45" s="241"/>
      <c r="E45" s="241"/>
      <c r="F45" s="242"/>
      <c r="G45" s="243"/>
      <c r="H45" s="244"/>
      <c r="I45" s="245"/>
      <c r="J45" s="246"/>
      <c r="K45" s="241"/>
      <c r="L45" s="242"/>
      <c r="M45" s="243"/>
      <c r="N45" s="244"/>
      <c r="O45" s="245"/>
      <c r="P45" s="246"/>
      <c r="Q45" s="241"/>
    </row>
    <row r="46" spans="1:19" x14ac:dyDescent="0.25">
      <c r="A46" s="110"/>
      <c r="B46" s="29"/>
      <c r="C46" s="29"/>
      <c r="D46" s="29"/>
      <c r="E46" s="29"/>
      <c r="J46" s="236"/>
      <c r="K46" s="29"/>
      <c r="P46" s="236"/>
      <c r="Q46" s="29"/>
      <c r="R46" s="29"/>
    </row>
    <row r="50" spans="1:18" x14ac:dyDescent="0.25">
      <c r="A50" s="426" t="s">
        <v>63</v>
      </c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369"/>
    </row>
    <row r="51" spans="1:18" ht="94.5" customHeight="1" x14ac:dyDescent="0.25">
      <c r="A51" s="424" t="s">
        <v>64</v>
      </c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</row>
    <row r="52" spans="1:18" ht="61.5" customHeight="1" x14ac:dyDescent="0.25">
      <c r="A52" s="429" t="s">
        <v>65</v>
      </c>
      <c r="B52" s="428"/>
      <c r="C52" s="428"/>
      <c r="D52" s="428"/>
      <c r="E52" s="428"/>
      <c r="F52" s="428"/>
      <c r="K52" s="369"/>
      <c r="Q52" s="369"/>
      <c r="R52" s="369"/>
    </row>
    <row r="61" spans="1:18" ht="15.75" thickBot="1" x14ac:dyDescent="0.3"/>
    <row r="62" spans="1:18" ht="15.75" thickBot="1" x14ac:dyDescent="0.3">
      <c r="F62" s="432">
        <f>SUM(F35:I35)</f>
        <v>28</v>
      </c>
      <c r="G62" s="433"/>
      <c r="H62" s="433"/>
      <c r="I62" s="434"/>
      <c r="J62" s="416"/>
      <c r="K62" s="437"/>
      <c r="L62" s="432">
        <f>SUM(L35:O35)</f>
        <v>30</v>
      </c>
      <c r="M62" s="433"/>
      <c r="N62" s="433"/>
      <c r="O62" s="434"/>
      <c r="P62" s="300"/>
      <c r="Q62" s="301"/>
      <c r="R62" s="303"/>
    </row>
  </sheetData>
  <mergeCells count="14">
    <mergeCell ref="F62:I62"/>
    <mergeCell ref="L62:O62"/>
    <mergeCell ref="J62:K62"/>
    <mergeCell ref="A37:B37"/>
    <mergeCell ref="L1:P1"/>
    <mergeCell ref="L2:P2"/>
    <mergeCell ref="G8:K8"/>
    <mergeCell ref="E10:M10"/>
    <mergeCell ref="A50:Q50"/>
    <mergeCell ref="A51:R51"/>
    <mergeCell ref="A52:F52"/>
    <mergeCell ref="A4:E4"/>
    <mergeCell ref="A5:D5"/>
    <mergeCell ref="A6:D6"/>
  </mergeCells>
  <phoneticPr fontId="4" type="noConversion"/>
  <conditionalFormatting sqref="J45">
    <cfRule type="cellIs" dxfId="3" priority="2" operator="greaterThan">
      <formula>30</formula>
    </cfRule>
  </conditionalFormatting>
  <conditionalFormatting sqref="P45">
    <cfRule type="cellIs" dxfId="2" priority="1" operator="greaterThan">
      <formula>30</formula>
    </cfRule>
  </conditionalFormatting>
  <pageMargins left="0.34" right="0.19" top="0.45" bottom="0.55000000000000004" header="0.24" footer="0.12"/>
  <pageSetup paperSize="9" scale="75" fitToHeight="0" orientation="portrait" horizontalDpi="300" verticalDpi="300" r:id="rId1"/>
  <headerFooter alignWithMargins="0">
    <oddFooter>&amp;LRECTOR,
Prof.univ.dr. Cezar Ionuț SPÎNU&amp;CDECAN,
Prof.univ.dr. Marian DRAGOMIR&amp;RDIRECTOR DEPARTAMENT,
Prof.univ.dr. Dorina ORȚĂNESCU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9"/>
  <sheetViews>
    <sheetView view="pageBreakPreview" zoomScaleNormal="100" zoomScaleSheetLayoutView="100" workbookViewId="0">
      <selection activeCell="A12" sqref="A12"/>
    </sheetView>
  </sheetViews>
  <sheetFormatPr defaultColWidth="9.140625" defaultRowHeight="15" x14ac:dyDescent="0.25"/>
  <cols>
    <col min="1" max="1" width="40.85546875" style="3" customWidth="1"/>
    <col min="2" max="2" width="10.7109375" style="23" bestFit="1" customWidth="1"/>
    <col min="3" max="3" width="6.140625" style="23" customWidth="1"/>
    <col min="4" max="4" width="6.42578125" style="23" customWidth="1"/>
    <col min="5" max="5" width="4.85546875" style="23" customWidth="1"/>
    <col min="6" max="6" width="6.42578125" style="24" bestFit="1" customWidth="1"/>
    <col min="7" max="7" width="4.140625" style="25" customWidth="1"/>
    <col min="8" max="8" width="3.85546875" style="26" customWidth="1"/>
    <col min="9" max="9" width="4" style="27" customWidth="1"/>
    <col min="10" max="10" width="4.85546875" style="28" bestFit="1" customWidth="1"/>
    <col min="11" max="11" width="4.7109375" style="23" customWidth="1"/>
    <col min="12" max="12" width="7" style="24" bestFit="1" customWidth="1"/>
    <col min="13" max="13" width="4.140625" style="25" customWidth="1"/>
    <col min="14" max="14" width="4" style="26" customWidth="1"/>
    <col min="15" max="15" width="4.140625" style="27" customWidth="1"/>
    <col min="16" max="16" width="4.42578125" style="28" bestFit="1" customWidth="1"/>
    <col min="17" max="17" width="5.7109375" style="23" customWidth="1"/>
    <col min="18" max="18" width="6.57031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L1" s="418" t="s">
        <v>37</v>
      </c>
      <c r="M1" s="419"/>
      <c r="N1" s="419"/>
      <c r="O1" s="419"/>
      <c r="P1" s="419"/>
    </row>
    <row r="2" spans="1:18" x14ac:dyDescent="0.25">
      <c r="A2" s="2" t="s">
        <v>33</v>
      </c>
      <c r="L2" s="418" t="s">
        <v>66</v>
      </c>
      <c r="M2" s="419"/>
      <c r="N2" s="419"/>
      <c r="O2" s="419"/>
      <c r="P2" s="419"/>
    </row>
    <row r="3" spans="1:18" x14ac:dyDescent="0.25">
      <c r="A3" s="2" t="s">
        <v>34</v>
      </c>
    </row>
    <row r="4" spans="1:18" x14ac:dyDescent="0.25">
      <c r="A4" s="3" t="s">
        <v>41</v>
      </c>
    </row>
    <row r="5" spans="1:18" ht="15.75" thickBot="1" x14ac:dyDescent="0.3">
      <c r="A5" s="3" t="s">
        <v>42</v>
      </c>
    </row>
    <row r="6" spans="1:18" ht="15.75" thickBot="1" x14ac:dyDescent="0.3">
      <c r="A6" s="3" t="s">
        <v>43</v>
      </c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 x14ac:dyDescent="0.3">
      <c r="A7" s="3" t="s">
        <v>44</v>
      </c>
      <c r="F7" s="38"/>
      <c r="G7" s="420" t="s">
        <v>30</v>
      </c>
      <c r="H7" s="421"/>
      <c r="I7" s="421"/>
      <c r="J7" s="421"/>
      <c r="K7" s="422"/>
      <c r="L7" s="39"/>
    </row>
    <row r="9" spans="1:18" ht="15.75" thickBot="1" x14ac:dyDescent="0.3">
      <c r="E9" s="423" t="s">
        <v>70</v>
      </c>
      <c r="F9" s="423"/>
      <c r="G9" s="423"/>
      <c r="H9" s="423"/>
      <c r="I9" s="423"/>
      <c r="J9" s="423"/>
      <c r="K9" s="423"/>
      <c r="L9" s="423"/>
      <c r="M9" s="423"/>
    </row>
    <row r="10" spans="1:18" s="50" customFormat="1" ht="80.25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49"/>
    </row>
    <row r="11" spans="1:18" ht="15.75" thickBot="1" x14ac:dyDescent="0.3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 x14ac:dyDescent="0.25">
      <c r="A12" s="340"/>
      <c r="B12" s="338"/>
      <c r="C12" s="247"/>
      <c r="D12" s="247"/>
      <c r="E12" s="248"/>
      <c r="F12" s="249"/>
      <c r="G12" s="250"/>
      <c r="H12" s="251"/>
      <c r="I12" s="252"/>
      <c r="J12" s="253"/>
      <c r="K12" s="248"/>
      <c r="L12" s="249"/>
      <c r="M12" s="250"/>
      <c r="N12" s="251"/>
      <c r="O12" s="252"/>
      <c r="P12" s="253"/>
      <c r="Q12" s="248"/>
      <c r="R12" s="60"/>
    </row>
    <row r="13" spans="1:18" x14ac:dyDescent="0.25">
      <c r="A13" s="271"/>
      <c r="B13" s="254"/>
      <c r="C13" s="255"/>
      <c r="D13" s="255"/>
      <c r="E13" s="256"/>
      <c r="F13" s="257"/>
      <c r="G13" s="258"/>
      <c r="H13" s="259"/>
      <c r="I13" s="260"/>
      <c r="J13" s="261"/>
      <c r="K13" s="256"/>
      <c r="L13" s="257"/>
      <c r="M13" s="258"/>
      <c r="N13" s="259"/>
      <c r="O13" s="260"/>
      <c r="P13" s="261"/>
      <c r="Q13" s="256"/>
      <c r="R13" s="60"/>
    </row>
    <row r="14" spans="1:18" x14ac:dyDescent="0.25">
      <c r="A14" s="271"/>
      <c r="B14" s="254"/>
      <c r="C14" s="255"/>
      <c r="D14" s="255"/>
      <c r="E14" s="256"/>
      <c r="F14" s="257"/>
      <c r="G14" s="258"/>
      <c r="H14" s="259"/>
      <c r="I14" s="260"/>
      <c r="J14" s="261"/>
      <c r="K14" s="256"/>
      <c r="L14" s="257"/>
      <c r="M14" s="258"/>
      <c r="N14" s="259"/>
      <c r="O14" s="260"/>
      <c r="P14" s="261"/>
      <c r="Q14" s="256"/>
      <c r="R14" s="60"/>
    </row>
    <row r="15" spans="1:18" x14ac:dyDescent="0.25">
      <c r="A15" s="271"/>
      <c r="B15" s="254"/>
      <c r="C15" s="255"/>
      <c r="D15" s="255"/>
      <c r="E15" s="256"/>
      <c r="F15" s="257"/>
      <c r="G15" s="258"/>
      <c r="H15" s="259"/>
      <c r="I15" s="260"/>
      <c r="J15" s="261"/>
      <c r="K15" s="256"/>
      <c r="L15" s="257"/>
      <c r="M15" s="258"/>
      <c r="N15" s="259"/>
      <c r="O15" s="260"/>
      <c r="P15" s="261"/>
      <c r="Q15" s="256"/>
      <c r="R15" s="60"/>
    </row>
    <row r="16" spans="1:18" x14ac:dyDescent="0.25">
      <c r="A16" s="271"/>
      <c r="B16" s="254"/>
      <c r="C16" s="255"/>
      <c r="D16" s="255"/>
      <c r="E16" s="256"/>
      <c r="F16" s="257"/>
      <c r="G16" s="258"/>
      <c r="H16" s="259"/>
      <c r="I16" s="260"/>
      <c r="J16" s="261"/>
      <c r="K16" s="256"/>
      <c r="L16" s="257"/>
      <c r="M16" s="258"/>
      <c r="N16" s="259"/>
      <c r="O16" s="260"/>
      <c r="P16" s="261"/>
      <c r="Q16" s="256"/>
      <c r="R16" s="60"/>
    </row>
    <row r="17" spans="1:18" x14ac:dyDescent="0.25">
      <c r="A17" s="271"/>
      <c r="B17" s="254"/>
      <c r="C17" s="255"/>
      <c r="D17" s="255"/>
      <c r="E17" s="256"/>
      <c r="F17" s="257"/>
      <c r="G17" s="258"/>
      <c r="H17" s="259"/>
      <c r="I17" s="260"/>
      <c r="J17" s="261"/>
      <c r="K17" s="256"/>
      <c r="L17" s="257"/>
      <c r="M17" s="258"/>
      <c r="N17" s="259"/>
      <c r="O17" s="260"/>
      <c r="P17" s="261"/>
      <c r="Q17" s="256"/>
      <c r="R17" s="60"/>
    </row>
    <row r="18" spans="1:18" x14ac:dyDescent="0.25">
      <c r="A18" s="271"/>
      <c r="B18" s="254"/>
      <c r="C18" s="255"/>
      <c r="D18" s="255"/>
      <c r="E18" s="256"/>
      <c r="F18" s="257"/>
      <c r="G18" s="258"/>
      <c r="H18" s="259"/>
      <c r="I18" s="260"/>
      <c r="J18" s="261"/>
      <c r="K18" s="256"/>
      <c r="L18" s="257"/>
      <c r="M18" s="258"/>
      <c r="N18" s="259"/>
      <c r="O18" s="260"/>
      <c r="P18" s="261"/>
      <c r="Q18" s="256"/>
      <c r="R18" s="60"/>
    </row>
    <row r="19" spans="1:18" x14ac:dyDescent="0.25">
      <c r="A19" s="271"/>
      <c r="B19" s="254"/>
      <c r="C19" s="255"/>
      <c r="D19" s="255"/>
      <c r="E19" s="256"/>
      <c r="F19" s="257"/>
      <c r="G19" s="258"/>
      <c r="H19" s="259"/>
      <c r="I19" s="260"/>
      <c r="J19" s="261"/>
      <c r="K19" s="256"/>
      <c r="L19" s="257"/>
      <c r="M19" s="258"/>
      <c r="N19" s="259"/>
      <c r="O19" s="260"/>
      <c r="P19" s="261"/>
      <c r="Q19" s="256"/>
      <c r="R19" s="60"/>
    </row>
    <row r="20" spans="1:18" x14ac:dyDescent="0.25">
      <c r="A20" s="271"/>
      <c r="B20" s="254"/>
      <c r="C20" s="255"/>
      <c r="D20" s="255"/>
      <c r="E20" s="256"/>
      <c r="F20" s="257"/>
      <c r="G20" s="258"/>
      <c r="H20" s="259"/>
      <c r="I20" s="260"/>
      <c r="J20" s="261"/>
      <c r="K20" s="256"/>
      <c r="L20" s="257"/>
      <c r="M20" s="258"/>
      <c r="N20" s="259"/>
      <c r="O20" s="260"/>
      <c r="P20" s="261"/>
      <c r="Q20" s="256"/>
      <c r="R20" s="60"/>
    </row>
    <row r="21" spans="1:18" x14ac:dyDescent="0.25">
      <c r="A21" s="271"/>
      <c r="B21" s="254"/>
      <c r="C21" s="255"/>
      <c r="D21" s="255"/>
      <c r="E21" s="256"/>
      <c r="F21" s="257"/>
      <c r="G21" s="258"/>
      <c r="H21" s="259"/>
      <c r="I21" s="260"/>
      <c r="J21" s="261"/>
      <c r="K21" s="256"/>
      <c r="L21" s="257"/>
      <c r="M21" s="258"/>
      <c r="N21" s="259"/>
      <c r="O21" s="260"/>
      <c r="P21" s="261"/>
      <c r="Q21" s="256"/>
      <c r="R21" s="60"/>
    </row>
    <row r="22" spans="1:18" x14ac:dyDescent="0.25">
      <c r="A22" s="271"/>
      <c r="B22" s="254"/>
      <c r="C22" s="255"/>
      <c r="D22" s="255"/>
      <c r="E22" s="256"/>
      <c r="F22" s="257"/>
      <c r="G22" s="258"/>
      <c r="H22" s="259"/>
      <c r="I22" s="260"/>
      <c r="J22" s="261"/>
      <c r="K22" s="256"/>
      <c r="L22" s="257"/>
      <c r="M22" s="258"/>
      <c r="N22" s="259"/>
      <c r="O22" s="260"/>
      <c r="P22" s="261"/>
      <c r="Q22" s="256"/>
      <c r="R22" s="60"/>
    </row>
    <row r="23" spans="1:18" x14ac:dyDescent="0.25">
      <c r="A23" s="271"/>
      <c r="B23" s="254"/>
      <c r="C23" s="255"/>
      <c r="D23" s="255"/>
      <c r="E23" s="256"/>
      <c r="F23" s="257"/>
      <c r="G23" s="258"/>
      <c r="H23" s="259"/>
      <c r="I23" s="260"/>
      <c r="J23" s="261"/>
      <c r="K23" s="256"/>
      <c r="L23" s="257"/>
      <c r="M23" s="258"/>
      <c r="N23" s="259"/>
      <c r="O23" s="260"/>
      <c r="P23" s="261"/>
      <c r="Q23" s="256"/>
      <c r="R23" s="60"/>
    </row>
    <row r="24" spans="1:18" x14ac:dyDescent="0.25">
      <c r="A24" s="271"/>
      <c r="B24" s="254"/>
      <c r="C24" s="255"/>
      <c r="D24" s="255"/>
      <c r="E24" s="256"/>
      <c r="F24" s="257"/>
      <c r="G24" s="258"/>
      <c r="H24" s="259"/>
      <c r="I24" s="260"/>
      <c r="J24" s="261"/>
      <c r="K24" s="256"/>
      <c r="L24" s="257"/>
      <c r="M24" s="258"/>
      <c r="N24" s="259"/>
      <c r="O24" s="260"/>
      <c r="P24" s="261"/>
      <c r="Q24" s="256"/>
      <c r="R24" s="60"/>
    </row>
    <row r="25" spans="1:18" x14ac:dyDescent="0.25">
      <c r="A25" s="271"/>
      <c r="B25" s="254"/>
      <c r="C25" s="255"/>
      <c r="D25" s="255"/>
      <c r="E25" s="256"/>
      <c r="F25" s="257"/>
      <c r="G25" s="258"/>
      <c r="H25" s="259"/>
      <c r="I25" s="260"/>
      <c r="J25" s="261"/>
      <c r="K25" s="256"/>
      <c r="L25" s="257"/>
      <c r="M25" s="258"/>
      <c r="N25" s="259"/>
      <c r="O25" s="260"/>
      <c r="P25" s="261"/>
      <c r="Q25" s="256"/>
      <c r="R25" s="60"/>
    </row>
    <row r="26" spans="1:18" x14ac:dyDescent="0.25">
      <c r="A26" s="271"/>
      <c r="B26" s="254"/>
      <c r="C26" s="255"/>
      <c r="D26" s="255"/>
      <c r="E26" s="256"/>
      <c r="F26" s="257"/>
      <c r="G26" s="258"/>
      <c r="H26" s="259"/>
      <c r="I26" s="260"/>
      <c r="J26" s="261"/>
      <c r="K26" s="256"/>
      <c r="L26" s="257"/>
      <c r="M26" s="258"/>
      <c r="N26" s="259"/>
      <c r="O26" s="260"/>
      <c r="P26" s="261"/>
      <c r="Q26" s="256"/>
      <c r="R26" s="60"/>
    </row>
    <row r="27" spans="1:18" x14ac:dyDescent="0.25">
      <c r="A27" s="271"/>
      <c r="B27" s="254"/>
      <c r="C27" s="262"/>
      <c r="D27" s="262"/>
      <c r="E27" s="263"/>
      <c r="F27" s="264"/>
      <c r="G27" s="265"/>
      <c r="H27" s="266"/>
      <c r="I27" s="267"/>
      <c r="J27" s="268"/>
      <c r="K27" s="263"/>
      <c r="L27" s="264"/>
      <c r="M27" s="265"/>
      <c r="N27" s="266"/>
      <c r="O27" s="267"/>
      <c r="P27" s="261"/>
      <c r="Q27" s="256"/>
      <c r="R27" s="60"/>
    </row>
    <row r="28" spans="1:18" x14ac:dyDescent="0.25">
      <c r="A28" s="271"/>
      <c r="B28" s="254"/>
      <c r="C28" s="255"/>
      <c r="D28" s="255"/>
      <c r="E28" s="256"/>
      <c r="F28" s="257"/>
      <c r="G28" s="258"/>
      <c r="H28" s="259"/>
      <c r="I28" s="260"/>
      <c r="J28" s="261"/>
      <c r="K28" s="256"/>
      <c r="L28" s="257"/>
      <c r="M28" s="258"/>
      <c r="N28" s="259"/>
      <c r="O28" s="260"/>
      <c r="P28" s="261"/>
      <c r="Q28" s="256"/>
      <c r="R28" s="60"/>
    </row>
    <row r="29" spans="1:18" x14ac:dyDescent="0.25">
      <c r="A29" s="271"/>
      <c r="B29" s="254"/>
      <c r="C29" s="255"/>
      <c r="D29" s="255"/>
      <c r="E29" s="256"/>
      <c r="F29" s="257"/>
      <c r="G29" s="258"/>
      <c r="H29" s="259"/>
      <c r="I29" s="260"/>
      <c r="J29" s="261"/>
      <c r="K29" s="256"/>
      <c r="L29" s="257"/>
      <c r="M29" s="258"/>
      <c r="N29" s="259"/>
      <c r="O29" s="260"/>
      <c r="P29" s="261"/>
      <c r="Q29" s="256"/>
      <c r="R29" s="60"/>
    </row>
    <row r="30" spans="1:18" x14ac:dyDescent="0.25">
      <c r="A30" s="271"/>
      <c r="B30" s="254"/>
      <c r="C30" s="255"/>
      <c r="D30" s="255"/>
      <c r="E30" s="256"/>
      <c r="F30" s="257"/>
      <c r="G30" s="258"/>
      <c r="H30" s="259"/>
      <c r="I30" s="260"/>
      <c r="J30" s="261"/>
      <c r="K30" s="256"/>
      <c r="L30" s="257"/>
      <c r="M30" s="258"/>
      <c r="N30" s="259"/>
      <c r="O30" s="260"/>
      <c r="P30" s="261"/>
      <c r="Q30" s="256"/>
      <c r="R30" s="60"/>
    </row>
    <row r="31" spans="1:18" x14ac:dyDescent="0.25">
      <c r="A31" s="271"/>
      <c r="B31" s="254"/>
      <c r="C31" s="255"/>
      <c r="D31" s="255"/>
      <c r="E31" s="256"/>
      <c r="F31" s="257"/>
      <c r="G31" s="258"/>
      <c r="H31" s="259"/>
      <c r="I31" s="260"/>
      <c r="J31" s="261"/>
      <c r="K31" s="256"/>
      <c r="L31" s="257"/>
      <c r="M31" s="258"/>
      <c r="N31" s="292"/>
      <c r="O31" s="260"/>
      <c r="P31" s="289"/>
      <c r="Q31" s="285"/>
      <c r="R31" s="304"/>
    </row>
    <row r="32" spans="1:18" x14ac:dyDescent="0.25">
      <c r="A32" s="305"/>
      <c r="B32" s="254"/>
      <c r="C32" s="306"/>
      <c r="D32" s="306"/>
      <c r="E32" s="307"/>
      <c r="F32" s="257"/>
      <c r="G32" s="258"/>
      <c r="H32" s="259"/>
      <c r="I32" s="260"/>
      <c r="J32" s="261"/>
      <c r="K32" s="256"/>
      <c r="L32" s="257"/>
      <c r="M32" s="258"/>
      <c r="N32" s="292"/>
      <c r="O32" s="260"/>
      <c r="P32" s="289"/>
      <c r="Q32" s="285"/>
      <c r="R32" s="304"/>
    </row>
    <row r="33" spans="1:18" x14ac:dyDescent="0.25">
      <c r="A33" s="5"/>
      <c r="B33" s="6"/>
      <c r="C33" s="14"/>
      <c r="D33" s="14"/>
      <c r="E33" s="15"/>
      <c r="F33" s="16"/>
      <c r="G33" s="17"/>
      <c r="H33" s="18"/>
      <c r="I33" s="19"/>
      <c r="J33" s="20"/>
      <c r="K33" s="15"/>
      <c r="L33" s="16"/>
      <c r="M33" s="17"/>
      <c r="N33" s="18"/>
      <c r="O33" s="19"/>
      <c r="P33" s="13"/>
      <c r="Q33" s="8"/>
      <c r="R33" s="60"/>
    </row>
    <row r="34" spans="1:18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8" ht="15.75" thickBot="1" x14ac:dyDescent="0.3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60"/>
    </row>
    <row r="36" spans="1:18" ht="15.75" thickBot="1" x14ac:dyDescent="0.3">
      <c r="A36" s="61" t="s">
        <v>19</v>
      </c>
      <c r="B36" s="62"/>
      <c r="C36" s="62"/>
      <c r="D36" s="62"/>
      <c r="E36" s="63"/>
      <c r="F36" s="64">
        <f>SUMIFS(F12:F35,$E12:$E35,"=1")</f>
        <v>0</v>
      </c>
      <c r="G36" s="65">
        <f>SUMIFS(G12:G35,$E12:$E35,"=1")</f>
        <v>0</v>
      </c>
      <c r="H36" s="66">
        <f>SUMIFS(H12:H35,$E12:$E35,"=1")</f>
        <v>0</v>
      </c>
      <c r="I36" s="67">
        <f>SUMIFS(I12:I35,$E12:$E35,"=1")</f>
        <v>0</v>
      </c>
      <c r="J36" s="68">
        <f>SUMIFS(J12:J35,$E12:$E35,"=1")+SUMIFS(J12:J35,$D12:$D35,"=DOB",$E12:$E35,"=2")</f>
        <v>0</v>
      </c>
      <c r="K36" s="63"/>
      <c r="L36" s="64">
        <f>SUMIFS(L12:L35,$E12:$E35,"=1")</f>
        <v>0</v>
      </c>
      <c r="M36" s="65">
        <f>SUMIFS(M12:M35,$E12:$E35,"=1")</f>
        <v>0</v>
      </c>
      <c r="N36" s="66">
        <f>SUMIFS(N12:N35,$E12:$E35,"=1")</f>
        <v>0</v>
      </c>
      <c r="O36" s="67">
        <f>SUMIFS(O12:O35,$E12:$E35,"=1")</f>
        <v>0</v>
      </c>
      <c r="P36" s="68">
        <f>SUMIFS(P12:P35,$E12:$E35,"=1")+SUMIFS(P12:P35,$D12:$D35,"=DOB",$E12:$E35,"=2")</f>
        <v>0</v>
      </c>
      <c r="Q36" s="63"/>
      <c r="R36" s="295"/>
    </row>
    <row r="37" spans="1:18" ht="15.75" thickBot="1" x14ac:dyDescent="0.3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55"/>
    </row>
    <row r="38" spans="1:18" ht="15.75" thickBot="1" x14ac:dyDescent="0.3">
      <c r="A38" s="439" t="s">
        <v>38</v>
      </c>
      <c r="B38" s="440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0"/>
      <c r="R38" s="76"/>
    </row>
    <row r="39" spans="1:18" ht="15" customHeight="1" x14ac:dyDescent="0.25">
      <c r="A39" s="5"/>
      <c r="B39" s="6"/>
      <c r="C39" s="7"/>
      <c r="D39" s="7"/>
      <c r="E39" s="8"/>
      <c r="F39" s="9"/>
      <c r="G39" s="120"/>
      <c r="H39" s="121"/>
      <c r="I39" s="122"/>
      <c r="J39" s="13"/>
      <c r="K39" s="8"/>
      <c r="L39" s="9"/>
      <c r="M39" s="120"/>
      <c r="N39" s="121"/>
      <c r="O39" s="122"/>
      <c r="P39" s="13"/>
      <c r="Q39" s="8"/>
      <c r="R39" s="341"/>
    </row>
    <row r="40" spans="1:18" ht="15" customHeight="1" x14ac:dyDescent="0.25">
      <c r="A40" s="5"/>
      <c r="B40" s="6"/>
      <c r="C40" s="7"/>
      <c r="D40" s="7"/>
      <c r="E40" s="8"/>
      <c r="F40" s="9"/>
      <c r="G40" s="120"/>
      <c r="H40" s="121"/>
      <c r="I40" s="122"/>
      <c r="J40" s="13"/>
      <c r="K40" s="8"/>
      <c r="L40" s="9"/>
      <c r="M40" s="120"/>
      <c r="N40" s="121"/>
      <c r="O40" s="122"/>
      <c r="P40" s="13"/>
      <c r="Q40" s="8"/>
      <c r="R40" s="60"/>
    </row>
    <row r="41" spans="1:18" ht="15" customHeight="1" x14ac:dyDescent="0.25">
      <c r="A41" s="5"/>
      <c r="B41" s="6"/>
      <c r="C41" s="7"/>
      <c r="D41" s="7"/>
      <c r="E41" s="8"/>
      <c r="F41" s="9"/>
      <c r="G41" s="120"/>
      <c r="H41" s="121"/>
      <c r="I41" s="122"/>
      <c r="J41" s="13"/>
      <c r="K41" s="8"/>
      <c r="L41" s="9"/>
      <c r="M41" s="120"/>
      <c r="N41" s="121"/>
      <c r="O41" s="122"/>
      <c r="P41" s="13"/>
      <c r="Q41" s="8"/>
      <c r="R41" s="60"/>
    </row>
    <row r="42" spans="1:18" ht="15" customHeight="1" x14ac:dyDescent="0.25">
      <c r="A42" s="5"/>
      <c r="B42" s="6"/>
      <c r="C42" s="14"/>
      <c r="D42" s="14"/>
      <c r="E42" s="8"/>
      <c r="F42" s="16"/>
      <c r="G42" s="156"/>
      <c r="H42" s="157"/>
      <c r="I42" s="158"/>
      <c r="J42" s="20"/>
      <c r="K42" s="15"/>
      <c r="L42" s="16"/>
      <c r="M42" s="156"/>
      <c r="N42" s="157"/>
      <c r="O42" s="158"/>
      <c r="P42" s="13"/>
      <c r="Q42" s="8"/>
      <c r="R42" s="60"/>
    </row>
    <row r="43" spans="1:18" ht="15" customHeight="1" x14ac:dyDescent="0.25">
      <c r="A43" s="344"/>
      <c r="B43" s="345"/>
      <c r="C43" s="346"/>
      <c r="D43" s="346"/>
      <c r="E43" s="347"/>
      <c r="F43" s="348"/>
      <c r="G43" s="349"/>
      <c r="H43" s="350"/>
      <c r="I43" s="351"/>
      <c r="J43" s="345"/>
      <c r="K43" s="347"/>
      <c r="L43" s="348"/>
      <c r="M43" s="349"/>
      <c r="N43" s="350"/>
      <c r="O43" s="351"/>
      <c r="P43" s="345"/>
      <c r="Q43" s="347"/>
      <c r="R43" s="352"/>
    </row>
    <row r="44" spans="1:18" ht="15" customHeight="1" x14ac:dyDescent="0.25">
      <c r="A44" s="159"/>
      <c r="B44" s="80"/>
      <c r="C44" s="81"/>
      <c r="D44" s="81"/>
      <c r="E44" s="82"/>
      <c r="F44" s="104"/>
      <c r="G44" s="105"/>
      <c r="H44" s="106"/>
      <c r="I44" s="107"/>
      <c r="J44" s="160"/>
      <c r="K44" s="82"/>
      <c r="L44" s="104"/>
      <c r="M44" s="105"/>
      <c r="N44" s="106"/>
      <c r="O44" s="107"/>
      <c r="P44" s="160"/>
      <c r="Q44" s="82"/>
      <c r="R44" s="82"/>
    </row>
    <row r="45" spans="1:18" ht="15" customHeight="1" x14ac:dyDescent="0.25">
      <c r="A45" s="159"/>
      <c r="B45" s="80"/>
      <c r="C45" s="81"/>
      <c r="D45" s="81"/>
      <c r="E45" s="82"/>
      <c r="F45" s="104"/>
      <c r="G45" s="105"/>
      <c r="H45" s="106"/>
      <c r="I45" s="107"/>
      <c r="J45" s="160"/>
      <c r="K45" s="82"/>
      <c r="L45" s="104"/>
      <c r="M45" s="105"/>
      <c r="N45" s="106"/>
      <c r="O45" s="107"/>
      <c r="P45" s="160"/>
      <c r="Q45" s="82"/>
      <c r="R45" s="82"/>
    </row>
    <row r="46" spans="1:18" ht="15" customHeight="1" x14ac:dyDescent="0.25">
      <c r="A46" s="159"/>
      <c r="B46" s="80"/>
      <c r="C46" s="81"/>
      <c r="D46" s="81"/>
      <c r="E46" s="82"/>
      <c r="F46" s="104"/>
      <c r="G46" s="105"/>
      <c r="H46" s="106"/>
      <c r="I46" s="107"/>
      <c r="J46" s="160"/>
      <c r="K46" s="82"/>
      <c r="L46" s="104"/>
      <c r="M46" s="105"/>
      <c r="N46" s="106"/>
      <c r="O46" s="107"/>
      <c r="P46" s="160"/>
      <c r="Q46" s="82"/>
      <c r="R46" s="82"/>
    </row>
    <row r="47" spans="1:18" ht="15" customHeight="1" x14ac:dyDescent="0.25">
      <c r="A47" s="159"/>
      <c r="B47" s="80"/>
      <c r="C47" s="81"/>
      <c r="D47" s="81"/>
      <c r="E47" s="82"/>
      <c r="F47" s="104"/>
      <c r="G47" s="105"/>
      <c r="H47" s="106"/>
      <c r="I47" s="107"/>
      <c r="J47" s="160"/>
      <c r="K47" s="82"/>
      <c r="L47" s="104"/>
      <c r="M47" s="105"/>
      <c r="N47" s="106"/>
      <c r="O47" s="107"/>
      <c r="P47" s="160"/>
      <c r="Q47" s="82"/>
      <c r="R47" s="82"/>
    </row>
    <row r="48" spans="1:18" ht="15" customHeight="1" thickBot="1" x14ac:dyDescent="0.3">
      <c r="A48" s="161"/>
      <c r="B48" s="162"/>
      <c r="C48" s="163"/>
      <c r="D48" s="163"/>
      <c r="E48" s="164"/>
      <c r="F48" s="165"/>
      <c r="G48" s="166"/>
      <c r="H48" s="167"/>
      <c r="I48" s="168"/>
      <c r="J48" s="169"/>
      <c r="K48" s="164"/>
      <c r="L48" s="165"/>
      <c r="M48" s="166"/>
      <c r="N48" s="167"/>
      <c r="O48" s="168"/>
      <c r="P48" s="169"/>
      <c r="Q48" s="164"/>
      <c r="R48" s="164"/>
    </row>
    <row r="49" spans="1:19" ht="14.25" customHeight="1" thickBot="1" x14ac:dyDescent="0.3">
      <c r="A49" s="87" t="s">
        <v>19</v>
      </c>
      <c r="B49" s="88"/>
      <c r="C49" s="88"/>
      <c r="D49" s="88"/>
      <c r="E49" s="89"/>
      <c r="F49" s="90">
        <f>SUMIFS(F39:F48,$D39:$D48,"=DF")</f>
        <v>0</v>
      </c>
      <c r="G49" s="91">
        <f>SUMIFS(G39:G48,$D39:$D48,"=DF")</f>
        <v>0</v>
      </c>
      <c r="H49" s="92">
        <f>SUMIFS(H39:H48,$D39:$D48,"=DF")</f>
        <v>0</v>
      </c>
      <c r="I49" s="93">
        <f>SUMIFS(I39:I48,$D39:$D48,"=DF")</f>
        <v>0</v>
      </c>
      <c r="J49" s="94">
        <f>SUMIFS(J39:J48,$D39:$D48,"=DF")</f>
        <v>0</v>
      </c>
      <c r="K49" s="95"/>
      <c r="L49" s="90">
        <f>SUMIFS(L39:L48,$D39:$D48,"=DF")</f>
        <v>0</v>
      </c>
      <c r="M49" s="91">
        <f>SUMIFS(M39:M48,$D39:$D48,"=DF")</f>
        <v>0</v>
      </c>
      <c r="N49" s="92">
        <f>SUMIFS(N39:N48,$D39:$D48,"=DF")</f>
        <v>0</v>
      </c>
      <c r="O49" s="93">
        <f>SUMIFS(O39:O48,$D39:$D48,"=DF")</f>
        <v>0</v>
      </c>
      <c r="P49" s="94">
        <f>SUMIFS(P39:P48,$D39:$D48,"=DF")</f>
        <v>0</v>
      </c>
      <c r="Q49" s="96"/>
      <c r="R49" s="96"/>
    </row>
    <row r="50" spans="1:19" ht="15" customHeight="1" x14ac:dyDescent="0.25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9" ht="15" customHeight="1" x14ac:dyDescent="0.25">
      <c r="A51" s="110"/>
      <c r="B51" s="29"/>
      <c r="C51" s="29"/>
      <c r="D51" s="29"/>
      <c r="E51" s="29"/>
      <c r="J51" s="236"/>
      <c r="K51" s="29"/>
      <c r="P51" s="236"/>
      <c r="Q51" s="29"/>
      <c r="R51" s="29"/>
    </row>
    <row r="52" spans="1:19" ht="15" customHeight="1" x14ac:dyDescent="0.25">
      <c r="A52" s="435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</row>
    <row r="53" spans="1:19" ht="15" customHeight="1" x14ac:dyDescent="0.25"/>
    <row r="54" spans="1:19" ht="15" customHeight="1" x14ac:dyDescent="0.25"/>
    <row r="55" spans="1:19" ht="15" customHeight="1" x14ac:dyDescent="0.25"/>
    <row r="56" spans="1:19" ht="15" customHeight="1" x14ac:dyDescent="0.25"/>
    <row r="57" spans="1:19" ht="15" customHeight="1" x14ac:dyDescent="0.25"/>
    <row r="58" spans="1:19" ht="15" customHeight="1" x14ac:dyDescent="0.25"/>
    <row r="59" spans="1:19" ht="15" customHeight="1" x14ac:dyDescent="0.25"/>
    <row r="60" spans="1:19" ht="15" customHeight="1" x14ac:dyDescent="0.25"/>
    <row r="61" spans="1:19" ht="15" customHeight="1" x14ac:dyDescent="0.25"/>
    <row r="62" spans="1:19" ht="15" customHeight="1" x14ac:dyDescent="0.25"/>
    <row r="63" spans="1:19" s="78" customFormat="1" ht="15" customHeight="1" x14ac:dyDescent="0.25">
      <c r="A63" s="3"/>
      <c r="B63" s="23"/>
      <c r="C63" s="23"/>
      <c r="D63" s="23"/>
      <c r="E63" s="23"/>
      <c r="F63" s="24"/>
      <c r="G63" s="25"/>
      <c r="H63" s="26"/>
      <c r="I63" s="27"/>
      <c r="J63" s="28"/>
      <c r="K63" s="23"/>
      <c r="L63" s="24"/>
      <c r="M63" s="25"/>
      <c r="N63" s="26"/>
      <c r="O63" s="27"/>
      <c r="P63" s="28"/>
      <c r="Q63" s="23"/>
      <c r="R63" s="298"/>
      <c r="S63" s="77"/>
    </row>
    <row r="64" spans="1:19" ht="15" customHeight="1" x14ac:dyDescent="0.25"/>
    <row r="65" spans="6:18" ht="15" customHeight="1" x14ac:dyDescent="0.25"/>
    <row r="66" spans="6:18" ht="15.75" thickBot="1" x14ac:dyDescent="0.3">
      <c r="F66" s="140"/>
      <c r="G66" s="141"/>
      <c r="H66" s="142"/>
      <c r="I66" s="143"/>
      <c r="J66" s="144"/>
      <c r="K66" s="145"/>
      <c r="L66" s="140"/>
      <c r="M66" s="141"/>
      <c r="N66" s="142"/>
      <c r="O66" s="143"/>
    </row>
    <row r="67" spans="6:18" ht="15.75" thickBot="1" x14ac:dyDescent="0.3">
      <c r="F67" s="432">
        <f>SUM(F36:I36)</f>
        <v>0</v>
      </c>
      <c r="G67" s="433"/>
      <c r="H67" s="433"/>
      <c r="I67" s="434"/>
      <c r="J67" s="144"/>
      <c r="K67" s="145"/>
      <c r="L67" s="432">
        <f>SUM(L36:O36)</f>
        <v>0</v>
      </c>
      <c r="M67" s="433"/>
      <c r="N67" s="433"/>
      <c r="O67" s="434"/>
      <c r="R67" s="303"/>
    </row>
    <row r="68" spans="6:18" x14ac:dyDescent="0.25">
      <c r="F68" s="140"/>
      <c r="G68" s="141"/>
      <c r="H68" s="142"/>
      <c r="I68" s="143"/>
      <c r="J68" s="431"/>
      <c r="K68" s="431"/>
      <c r="L68" s="140"/>
      <c r="M68" s="141"/>
      <c r="N68" s="142"/>
      <c r="O68" s="143"/>
    </row>
    <row r="69" spans="6:18" x14ac:dyDescent="0.25">
      <c r="F69" s="140"/>
      <c r="G69" s="141"/>
      <c r="H69" s="142"/>
      <c r="I69" s="143"/>
      <c r="J69" s="144"/>
      <c r="K69" s="145"/>
      <c r="L69" s="140"/>
      <c r="M69" s="141"/>
      <c r="N69" s="142"/>
      <c r="O69" s="143"/>
    </row>
  </sheetData>
  <mergeCells count="9">
    <mergeCell ref="A38:B38"/>
    <mergeCell ref="J68:K68"/>
    <mergeCell ref="F67:I67"/>
    <mergeCell ref="L67:O67"/>
    <mergeCell ref="L1:P1"/>
    <mergeCell ref="L2:P2"/>
    <mergeCell ref="G7:K7"/>
    <mergeCell ref="E9:M9"/>
    <mergeCell ref="A52:Q52"/>
  </mergeCells>
  <phoneticPr fontId="4" type="noConversion"/>
  <conditionalFormatting sqref="J50:J51">
    <cfRule type="cellIs" dxfId="1" priority="2" operator="greaterThan">
      <formula>30</formula>
    </cfRule>
  </conditionalFormatting>
  <conditionalFormatting sqref="P50:P51">
    <cfRule type="cellIs" dxfId="0" priority="1" operator="greaterThan">
      <formula>30</formula>
    </cfRule>
  </conditionalFormatting>
  <pageMargins left="0.36" right="0.24" top="0.36" bottom="0.56999999999999995" header="0.23" footer="0.15"/>
  <pageSetup paperSize="9" scale="74" orientation="portrait" horizontalDpi="300" verticalDpi="300" r:id="rId1"/>
  <headerFooter alignWithMargins="0">
    <oddFooter xml:space="preserve">&amp;LRECTOR,
Prof.univ.dr. Cezar Ionuț SPÎNU&amp;CDECAN,
Prof.univ.dr. Marian DRAGOMIR&amp;RDIRECTOR DEPARTAMENT,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07"/>
  <sheetViews>
    <sheetView tabSelected="1" zoomScale="80" zoomScaleNormal="80" zoomScaleSheetLayoutView="50" workbookViewId="0">
      <selection activeCell="J11" sqref="J11"/>
    </sheetView>
  </sheetViews>
  <sheetFormatPr defaultColWidth="9.140625" defaultRowHeight="15" x14ac:dyDescent="0.25"/>
  <cols>
    <col min="1" max="1" width="22" style="170" customWidth="1"/>
    <col min="2" max="2" width="46.85546875" style="314" customWidth="1"/>
    <col min="3" max="3" width="10.7109375" style="321" bestFit="1" customWidth="1"/>
    <col min="4" max="4" width="9.7109375" style="1" bestFit="1" customWidth="1"/>
    <col min="5" max="6" width="9.85546875" style="1" customWidth="1"/>
    <col min="7" max="8" width="14.28515625" style="1" bestFit="1" customWidth="1"/>
    <col min="9" max="9" width="12.85546875" style="170" customWidth="1"/>
    <col min="10" max="10" width="9.140625" style="294"/>
    <col min="11" max="11" width="9.140625" style="170"/>
    <col min="12" max="12" width="9.140625" style="294"/>
    <col min="13" max="16384" width="9.140625" style="170"/>
  </cols>
  <sheetData>
    <row r="1" spans="1:12" ht="27" thickBot="1" x14ac:dyDescent="0.45">
      <c r="B1" s="368" t="s">
        <v>15</v>
      </c>
    </row>
    <row r="2" spans="1:12" ht="45.75" thickBot="1" x14ac:dyDescent="0.3">
      <c r="A2" s="171" t="s">
        <v>36</v>
      </c>
      <c r="B2" s="272">
        <f>IF(ESS_I!F8&lt;&gt;0,ESS_I!F8*SUMIFS(ESS_I!I13:I49,ESS_I!D13:D49,"=DOB",ESS_I!E13:E49,"=2"),14*SUMIFS(ESS_I!I13:I49,ESS_I!D13:D49,"=DOB",ESS_I!E13:E49,"=2"))+IF(ESS_I!L8&lt;&gt;0,ESS_I!L8*SUMIFS(ESS_I!O13:O49,ESS_I!D13:D49,"=DOB",ESS_I!E13:E49,"=2"),14*SUMIFS(ESS_I!O13:O49,ESS_I!D13:D49,"=DOB",ESS_I!E13:E49,"=2"))+IF(ESS_II!F8&lt;&gt;0,ESS_II!F8*SUMIFS(ESS_II!I13:I49,ESS_II!D13:D49,"=DOB",ESS_II!E13:E49,"=2"),14*SUMIFS(ESS_II!I13:I49,ESS_II!D13:D49,"=DOB",ESS_II!E13:E49,"=2"))+IF(ESS_II!L8&lt;&gt;0,ESS_II!L8*SUMIFS(ESS_II!O13:O49,ESS_II!D13:D49,"=DOB",ESS_II!E13:E49,"=2"),14*SUMIFS(ESS_II!O13:O49,ESS_II!D13:D49,"=DOB",ESS_II!E13:E49,"=2"))+IF(ESS_III!F8&lt;&gt;0,ESS_III!F8*SUMIFS(ESS_III!I13:I43,ESS_III!D13:D43,"=DOB",ESS_III!E13:E43,"=2"),14*SUMIFS(ESS_III!I13:I43,ESS_III!D13:D43,"=DOB",ESS_III!E13:E43,"=2"))+IF(ESS_III!L8&lt;&gt;0,ESS_III!L8*SUMIFS(ESS_III!O13:O43,ESS_III!D13:D43,"=DOB",ESS_III!E13:E43,"=2"),14*SUMIFS(ESS_III!O13:O43,ESS_III!D13:D43,"=DOB",ESS_III!E13:E43,"=2"))+IF(XXX_IV!F7&lt;&gt;0,XXX_IV!F7*SUMIFS(XXX_IV!I12:I48,XXX_IV!D12:D48,"=DOB",XXX_IV!E12:E48,"=2"),14*SUMIFS(XXX_IV!I12:I48,XXX_IV!D12:D48,"=DOB",XXX_IV!E12:E48,"=2"))+IF(XXX_IV!L7&lt;&gt;0,XXX_IV!L7*SUMIFS(XXX_IV!O12:O48,XXX_IV!D12:D48,"=DOB",XXX_IV!E12:E48,"=2"),14*SUMIFS(XXX_IV!O12:O48,XXX_IV!D12:D48,"=DOB",XXX_IV!E12:E48,"=2"))</f>
        <v>56</v>
      </c>
      <c r="C2" s="358" t="s">
        <v>35</v>
      </c>
      <c r="D2" s="273"/>
      <c r="F2" s="172" t="s">
        <v>23</v>
      </c>
      <c r="G2" s="274" t="str">
        <f>IF((G6="DA")*(G7="DA")*(G8="DA")*(G9="DA")*(G16="DA")*(G17="DA")*(G18="DA"),"DA","")</f>
        <v>DA</v>
      </c>
      <c r="H2" s="275" t="str">
        <f>IF((G6="DA")*(G7="DA")*(G8="DA")*(G9="DA")*(G16="DA")*(G17="DA")*(G18="DA"),"","NU")</f>
        <v/>
      </c>
    </row>
    <row r="3" spans="1:12" ht="15.75" thickBot="1" x14ac:dyDescent="0.3">
      <c r="A3" s="173" t="s">
        <v>56</v>
      </c>
      <c r="D3" s="174"/>
      <c r="E3" s="174"/>
      <c r="F3" s="174"/>
      <c r="G3" s="170"/>
      <c r="H3" s="170"/>
    </row>
    <row r="4" spans="1:12" ht="15.75" thickBot="1" x14ac:dyDescent="0.3">
      <c r="C4" s="175">
        <f>SUM(ESS_I!F68,ESS_I!L68,ESS_II!F68,ESS_II!L68,ESS_III!F62,ESS_III!L62,XXX_IV!F67,XXX_IV!L67)/IF(XXX_IV!L67=0, IF(XXX_IV!F67=0,IF(ESS_III!L62=0,IF(ESS_III!F62=0,4,5),6),7),8)</f>
        <v>27</v>
      </c>
      <c r="D4" s="176" t="str">
        <f>IF(C4&lt;=26,"OK","&gt;")</f>
        <v>&gt;</v>
      </c>
      <c r="E4" s="174"/>
      <c r="F4" s="174"/>
      <c r="G4" s="174"/>
      <c r="H4" s="174"/>
    </row>
    <row r="5" spans="1:12" s="179" customFormat="1" ht="15.75" thickBot="1" x14ac:dyDescent="0.3">
      <c r="A5" s="177" t="s">
        <v>18</v>
      </c>
      <c r="B5" s="315" t="s">
        <v>17</v>
      </c>
      <c r="C5" s="322" t="s">
        <v>20</v>
      </c>
      <c r="D5" s="177" t="s">
        <v>16</v>
      </c>
      <c r="E5" s="442" t="s">
        <v>22</v>
      </c>
      <c r="F5" s="443"/>
      <c r="G5" s="444" t="s">
        <v>21</v>
      </c>
      <c r="H5" s="445"/>
      <c r="I5" s="178"/>
      <c r="J5" s="327"/>
      <c r="L5" s="308"/>
    </row>
    <row r="6" spans="1:12" ht="75" x14ac:dyDescent="0.25">
      <c r="A6" s="180" t="s">
        <v>45</v>
      </c>
      <c r="B6" s="316" t="e">
        <f>B41&amp;B59&amp;B77&amp;B95</f>
        <v>#REF!</v>
      </c>
      <c r="C6" s="323">
        <f>C41+C59+C77+C95</f>
        <v>476</v>
      </c>
      <c r="D6" s="181">
        <f>C6/(SUM($C$16:$C$17)-$B$2+MIN($B$2,$D$2))*100</f>
        <v>20.987654320987652</v>
      </c>
      <c r="E6" s="413">
        <v>20</v>
      </c>
      <c r="F6" s="281">
        <v>25</v>
      </c>
      <c r="G6" s="276" t="str">
        <f>IF((D6&gt;=E6-1)*(D6&lt;=F6+1),"DA","")</f>
        <v>DA</v>
      </c>
      <c r="H6" s="277" t="str">
        <f>IF((D6&gt;=E6-1)*(D6&lt;=F6+1),"","NU")</f>
        <v/>
      </c>
      <c r="K6" s="184"/>
      <c r="L6" s="309"/>
    </row>
    <row r="7" spans="1:12" ht="90" x14ac:dyDescent="0.25">
      <c r="A7" s="185" t="s">
        <v>47</v>
      </c>
      <c r="B7" s="317" t="e">
        <f>B42&amp;B60&amp;B78&amp;B96</f>
        <v>#REF!</v>
      </c>
      <c r="C7" s="324">
        <f>C42+C60+C78+C96</f>
        <v>798</v>
      </c>
      <c r="D7" s="186">
        <f>C7/(SUM($C$16:$C$17)-$B$2+MIN($B$2,$D$2))*100</f>
        <v>35.185185185185183</v>
      </c>
      <c r="E7" s="414">
        <v>30</v>
      </c>
      <c r="F7" s="283">
        <v>35</v>
      </c>
      <c r="G7" s="278" t="str">
        <f>IF((D7&gt;=E7-1)*(D7&lt;=F7+1),"DA","")</f>
        <v>DA</v>
      </c>
      <c r="H7" s="279" t="str">
        <f>IF((D7&gt;=E7-1)*(D7&lt;=F7+1),"","NU")</f>
        <v/>
      </c>
      <c r="I7" s="189"/>
      <c r="K7" s="184"/>
      <c r="L7" s="309"/>
    </row>
    <row r="8" spans="1:12" ht="105" x14ac:dyDescent="0.25">
      <c r="A8" s="185" t="s">
        <v>49</v>
      </c>
      <c r="B8" s="317" t="e">
        <f t="shared" ref="B8:B9" si="0">B43&amp;B61&amp;B79&amp;B97</f>
        <v>#REF!</v>
      </c>
      <c r="C8" s="324">
        <f>C43+C61+C79+C97</f>
        <v>728</v>
      </c>
      <c r="D8" s="186">
        <f>C8/(SUM($C$16:$C$17)-$B$2+MIN($B$2,$D$2))*100</f>
        <v>32.098765432098766</v>
      </c>
      <c r="E8" s="414">
        <v>30</v>
      </c>
      <c r="F8" s="283">
        <v>35</v>
      </c>
      <c r="G8" s="278" t="str">
        <f t="shared" ref="G8:G9" si="1">IF((D8&gt;=E8-1)*(D8&lt;=F8+1),"DA","")</f>
        <v>DA</v>
      </c>
      <c r="H8" s="279" t="str">
        <f t="shared" ref="H8:H9" si="2">IF((D8&gt;=E8-1)*(D8&lt;=F8+1),"","NU")</f>
        <v/>
      </c>
      <c r="I8" s="190"/>
      <c r="K8" s="191"/>
      <c r="L8" s="310"/>
    </row>
    <row r="9" spans="1:12" ht="83.25" customHeight="1" x14ac:dyDescent="0.25">
      <c r="A9" s="357" t="s">
        <v>50</v>
      </c>
      <c r="B9" s="337" t="e">
        <f t="shared" si="0"/>
        <v>#REF!</v>
      </c>
      <c r="C9" s="331">
        <f>C44+C62+C80+C98</f>
        <v>168</v>
      </c>
      <c r="D9" s="362">
        <f>C9/(SUM($C$16:$C$17)-$B$2+MIN($B$2,$D$2))*100</f>
        <v>7.4074074074074066</v>
      </c>
      <c r="E9" s="415">
        <v>5</v>
      </c>
      <c r="F9" s="353">
        <v>10</v>
      </c>
      <c r="G9" s="363" t="str">
        <f t="shared" si="1"/>
        <v>DA</v>
      </c>
      <c r="H9" s="364" t="str">
        <f t="shared" si="2"/>
        <v/>
      </c>
      <c r="K9" s="191"/>
      <c r="L9" s="309"/>
    </row>
    <row r="10" spans="1:12" ht="34.5" customHeight="1" thickBot="1" x14ac:dyDescent="0.3">
      <c r="A10" s="330" t="s">
        <v>58</v>
      </c>
      <c r="B10" s="318" t="e">
        <f>B45&amp;B63&amp;B81&amp;B99</f>
        <v>#REF!</v>
      </c>
      <c r="C10" s="325">
        <f>C45+C63+C81+C99</f>
        <v>98</v>
      </c>
      <c r="D10" s="365">
        <f>C10/(SUM($C$16:$C$17)-$B$2+MIN($B$2,$D$2))*100</f>
        <v>4.3209876543209873</v>
      </c>
      <c r="E10" s="354">
        <v>3</v>
      </c>
      <c r="F10" s="355">
        <v>5</v>
      </c>
      <c r="G10" s="366" t="str">
        <f t="shared" ref="G10" si="3">IF((D10&gt;=E10-1)*(D10&lt;=F10+1),"DA","")</f>
        <v>DA</v>
      </c>
      <c r="H10" s="367" t="str">
        <f t="shared" ref="H10" si="4">IF((D10&gt;=E10-1)*(D10&lt;=F10+1),"","NU")</f>
        <v/>
      </c>
      <c r="K10" s="191"/>
      <c r="L10" s="309"/>
    </row>
    <row r="11" spans="1:12" ht="15.75" thickBot="1" x14ac:dyDescent="0.3">
      <c r="A11" s="196"/>
      <c r="B11" s="319" t="s">
        <v>31</v>
      </c>
      <c r="C11" s="197">
        <f>SUM(C6:C10)</f>
        <v>2268</v>
      </c>
      <c r="D11" s="361">
        <f>SUM(D6:D10)</f>
        <v>99.999999999999986</v>
      </c>
      <c r="E11" s="198">
        <v>2016</v>
      </c>
      <c r="F11" s="199">
        <v>2352</v>
      </c>
      <c r="G11" s="200" t="str">
        <f>IF((C11&gt;=E11-2)*(C11&lt;=F11+2),"DA","")</f>
        <v>DA</v>
      </c>
      <c r="H11" s="201" t="str">
        <f>IF((C11&gt;=E11-1)*(C11&lt;=F11+1),"","NU")</f>
        <v/>
      </c>
      <c r="K11" s="202"/>
      <c r="L11" s="311"/>
    </row>
    <row r="12" spans="1:12" ht="15.75" thickBot="1" x14ac:dyDescent="0.3">
      <c r="A12" s="192"/>
      <c r="B12" s="319" t="s">
        <v>40</v>
      </c>
      <c r="C12" s="296">
        <f>C11+C18</f>
        <v>2632</v>
      </c>
      <c r="K12" s="202"/>
      <c r="L12" s="311"/>
    </row>
    <row r="14" spans="1:12" ht="15.75" thickBot="1" x14ac:dyDescent="0.3">
      <c r="A14" s="173" t="s">
        <v>57</v>
      </c>
      <c r="D14" s="174"/>
      <c r="E14" s="174"/>
      <c r="F14" s="174"/>
      <c r="G14" s="174"/>
      <c r="H14" s="174"/>
    </row>
    <row r="15" spans="1:12" s="179" customFormat="1" ht="15.75" thickBot="1" x14ac:dyDescent="0.3">
      <c r="A15" s="177" t="s">
        <v>18</v>
      </c>
      <c r="B15" s="315" t="s">
        <v>17</v>
      </c>
      <c r="C15" s="322" t="s">
        <v>20</v>
      </c>
      <c r="D15" s="177" t="s">
        <v>16</v>
      </c>
      <c r="E15" s="442" t="s">
        <v>22</v>
      </c>
      <c r="F15" s="443"/>
      <c r="G15" s="444" t="s">
        <v>21</v>
      </c>
      <c r="H15" s="445"/>
      <c r="I15" s="178"/>
      <c r="J15" s="327"/>
      <c r="L15" s="312"/>
    </row>
    <row r="16" spans="1:12" ht="149.25" customHeight="1" x14ac:dyDescent="0.25">
      <c r="A16" s="180" t="s">
        <v>59</v>
      </c>
      <c r="B16" s="316" t="e">
        <f>B49&amp;B67&amp;B85&amp;B103</f>
        <v>#REF!</v>
      </c>
      <c r="C16" s="323">
        <f>C49+C67+C85+C103</f>
        <v>2044</v>
      </c>
      <c r="D16" s="181">
        <f>C16/(SUM($C$16:$C$17)-$B$2+MIN($B$2,$D$2))*100</f>
        <v>90.123456790123456</v>
      </c>
      <c r="E16" s="280">
        <v>85</v>
      </c>
      <c r="F16" s="281">
        <v>90</v>
      </c>
      <c r="G16" s="276" t="str">
        <f t="shared" ref="G16:G18" si="5">IF((D16&gt;=E16-1)*(D16&lt;=F16+1),"DA","")</f>
        <v>DA</v>
      </c>
      <c r="H16" s="277" t="str">
        <f t="shared" ref="H16:H18" si="6">IF((D16&gt;=E16-1)*(D16&lt;=F16+1),"","NU")</f>
        <v/>
      </c>
      <c r="I16" s="190"/>
    </row>
    <row r="17" spans="1:13" ht="30" x14ac:dyDescent="0.25">
      <c r="A17" s="185" t="s">
        <v>53</v>
      </c>
      <c r="B17" s="317" t="e">
        <f>B50&amp;B68&amp;B86&amp;B104</f>
        <v>#REF!</v>
      </c>
      <c r="C17" s="326">
        <f>C50+C68+C86+C104</f>
        <v>224</v>
      </c>
      <c r="D17" s="203">
        <f>C17/(SUM($C$16:$C$17)-$B$2+MIN($B$2,$D$2))*100</f>
        <v>9.8765432098765427</v>
      </c>
      <c r="E17" s="282">
        <v>5</v>
      </c>
      <c r="F17" s="283">
        <v>10</v>
      </c>
      <c r="G17" s="278" t="str">
        <f t="shared" si="5"/>
        <v>DA</v>
      </c>
      <c r="H17" s="279" t="str">
        <f t="shared" si="6"/>
        <v/>
      </c>
    </row>
    <row r="18" spans="1:13" ht="45.75" thickBot="1" x14ac:dyDescent="0.3">
      <c r="A18" s="193" t="s">
        <v>55</v>
      </c>
      <c r="B18" s="317" t="e">
        <f t="shared" ref="B18" si="7">B51&amp;B69&amp;B87&amp;B105</f>
        <v>#REF!</v>
      </c>
      <c r="C18" s="326">
        <f>C51+C69+C87+C105</f>
        <v>364</v>
      </c>
      <c r="D18" s="205">
        <f>C18/(SUM($C$16:$C$17)-$B$2+MIN($B$2,$D$2))*100</f>
        <v>16.049382716049383</v>
      </c>
      <c r="E18" s="282">
        <v>0</v>
      </c>
      <c r="F18" s="283">
        <v>100</v>
      </c>
      <c r="G18" s="278" t="str">
        <f t="shared" si="5"/>
        <v>DA</v>
      </c>
      <c r="H18" s="279" t="str">
        <f t="shared" si="6"/>
        <v/>
      </c>
    </row>
    <row r="19" spans="1:13" ht="15.75" thickBot="1" x14ac:dyDescent="0.3">
      <c r="A19" s="206"/>
      <c r="B19" s="320" t="s">
        <v>31</v>
      </c>
      <c r="C19" s="207">
        <f>SUM(C16:C17)</f>
        <v>2268</v>
      </c>
      <c r="D19" s="208">
        <f>D16+D17</f>
        <v>100</v>
      </c>
      <c r="E19" s="209"/>
      <c r="F19" s="210"/>
      <c r="G19" s="211"/>
      <c r="H19" s="212"/>
      <c r="M19" s="313"/>
    </row>
    <row r="20" spans="1:13" ht="15.75" thickBot="1" x14ac:dyDescent="0.3">
      <c r="B20" s="319" t="s">
        <v>40</v>
      </c>
      <c r="C20" s="296">
        <f>SUM(C16:C18)</f>
        <v>2632</v>
      </c>
      <c r="D20" s="170"/>
      <c r="E20" s="170"/>
      <c r="F20" s="170"/>
      <c r="G20" s="170"/>
      <c r="H20" s="170"/>
      <c r="M20" s="313"/>
    </row>
    <row r="21" spans="1:13" x14ac:dyDescent="0.25">
      <c r="D21" s="170"/>
      <c r="E21" s="170"/>
      <c r="F21" s="170"/>
      <c r="G21" s="170"/>
      <c r="H21" s="170"/>
    </row>
    <row r="22" spans="1:13" x14ac:dyDescent="0.25">
      <c r="D22" s="170"/>
      <c r="E22" s="170"/>
      <c r="F22" s="170"/>
      <c r="G22" s="170"/>
      <c r="H22" s="170"/>
    </row>
    <row r="23" spans="1:13" x14ac:dyDescent="0.25">
      <c r="D23" s="170"/>
      <c r="E23" s="170"/>
      <c r="F23" s="170"/>
      <c r="G23" s="170"/>
      <c r="H23" s="170"/>
    </row>
    <row r="24" spans="1:13" x14ac:dyDescent="0.25">
      <c r="D24" s="170"/>
      <c r="E24" s="170"/>
      <c r="F24" s="170"/>
      <c r="G24" s="170"/>
      <c r="H24" s="170"/>
    </row>
    <row r="25" spans="1:13" x14ac:dyDescent="0.25">
      <c r="D25" s="170"/>
      <c r="E25" s="170"/>
      <c r="F25" s="170"/>
      <c r="G25" s="170"/>
      <c r="H25" s="170"/>
    </row>
    <row r="26" spans="1:13" x14ac:dyDescent="0.25">
      <c r="D26" s="170"/>
      <c r="E26" s="170"/>
      <c r="F26" s="170"/>
      <c r="G26" s="170"/>
      <c r="H26" s="170"/>
    </row>
    <row r="27" spans="1:13" x14ac:dyDescent="0.25">
      <c r="D27" s="170"/>
      <c r="E27" s="170"/>
      <c r="F27" s="170"/>
      <c r="G27" s="170"/>
      <c r="H27" s="170"/>
    </row>
    <row r="28" spans="1:13" x14ac:dyDescent="0.25">
      <c r="D28" s="170"/>
      <c r="E28" s="170"/>
      <c r="F28" s="170"/>
      <c r="G28" s="170"/>
      <c r="H28" s="170"/>
    </row>
    <row r="29" spans="1:13" x14ac:dyDescent="0.25">
      <c r="D29" s="170"/>
      <c r="E29" s="170"/>
      <c r="F29" s="170"/>
      <c r="G29" s="170"/>
      <c r="H29" s="170"/>
    </row>
    <row r="30" spans="1:13" x14ac:dyDescent="0.25">
      <c r="D30" s="170"/>
      <c r="E30" s="170"/>
      <c r="F30" s="170"/>
      <c r="G30" s="170"/>
      <c r="H30" s="170"/>
    </row>
    <row r="31" spans="1:13" x14ac:dyDescent="0.25">
      <c r="D31" s="170"/>
      <c r="E31" s="170"/>
      <c r="F31" s="170"/>
      <c r="G31" s="170"/>
      <c r="H31" s="170"/>
    </row>
    <row r="32" spans="1:13" x14ac:dyDescent="0.25">
      <c r="D32" s="170"/>
      <c r="E32" s="170"/>
      <c r="F32" s="170"/>
      <c r="G32" s="170"/>
      <c r="H32" s="170"/>
    </row>
    <row r="33" spans="1:12" x14ac:dyDescent="0.25">
      <c r="D33" s="170"/>
      <c r="E33" s="170"/>
      <c r="F33" s="170"/>
      <c r="G33" s="170"/>
      <c r="H33" s="170"/>
    </row>
    <row r="34" spans="1:12" x14ac:dyDescent="0.25">
      <c r="D34" s="170"/>
      <c r="E34" s="170"/>
      <c r="F34" s="170"/>
      <c r="G34" s="170"/>
      <c r="H34" s="170"/>
    </row>
    <row r="35" spans="1:12" x14ac:dyDescent="0.25">
      <c r="D35" s="170"/>
      <c r="E35" s="170"/>
      <c r="F35" s="170"/>
      <c r="G35" s="170"/>
      <c r="H35" s="170"/>
    </row>
    <row r="36" spans="1:12" ht="18.75" x14ac:dyDescent="0.3">
      <c r="B36" s="356" t="s">
        <v>24</v>
      </c>
    </row>
    <row r="37" spans="1:12" ht="30" x14ac:dyDescent="0.25">
      <c r="D37" s="170"/>
      <c r="E37" s="170"/>
      <c r="F37" s="213" t="s">
        <v>23</v>
      </c>
      <c r="G37" s="214"/>
      <c r="H37" s="215"/>
    </row>
    <row r="38" spans="1:12" x14ac:dyDescent="0.25">
      <c r="A38" s="173" t="s">
        <v>56</v>
      </c>
      <c r="D38" s="174"/>
      <c r="E38" s="174"/>
      <c r="F38" s="174"/>
      <c r="G38" s="170"/>
      <c r="H38" s="170"/>
    </row>
    <row r="39" spans="1:12" ht="15.75" thickBot="1" x14ac:dyDescent="0.3">
      <c r="D39" s="174"/>
      <c r="E39" s="174"/>
      <c r="F39" s="174"/>
      <c r="G39" s="174"/>
      <c r="H39" s="174"/>
    </row>
    <row r="40" spans="1:12" s="179" customFormat="1" ht="15.75" thickBot="1" x14ac:dyDescent="0.3">
      <c r="A40" s="177" t="s">
        <v>18</v>
      </c>
      <c r="B40" s="315" t="s">
        <v>17</v>
      </c>
      <c r="C40" s="322" t="s">
        <v>20</v>
      </c>
      <c r="D40" s="177" t="s">
        <v>16</v>
      </c>
      <c r="E40" s="442" t="s">
        <v>22</v>
      </c>
      <c r="F40" s="443"/>
      <c r="G40" s="444" t="s">
        <v>21</v>
      </c>
      <c r="H40" s="445"/>
      <c r="I40" s="178"/>
      <c r="J40" s="327"/>
      <c r="L40" s="312"/>
    </row>
    <row r="41" spans="1:12" ht="60" x14ac:dyDescent="0.25">
      <c r="A41" s="180" t="s">
        <v>45</v>
      </c>
      <c r="B41" s="316" t="str">
        <f>IF((ESS_I!C13="DF")*(ESS_I!E13&lt;&gt;0),ESS_I!B13&amp;", ","")&amp;IF((ESS_I!C14="DF")*(ESS_I!E14&lt;&gt;0),ESS_I!B14&amp;", ","")&amp;IF((ESS_I!C15="DF")*(ESS_I!E15&lt;&gt;0),ESS_I!B15&amp;", ","")&amp;IF((ESS_I!C16="DF")*(ESS_I!E16&lt;&gt;0),ESS_I!B16&amp;", ","")&amp;IF((ESS_I!C17="DF")*(ESS_I!E17&lt;&gt;0),ESS_I!B17&amp;", ","")&amp;IF((ESS_I!C18="DF")*(ESS_I!E18&lt;&gt;0),ESS_I!B18&amp;", ","")&amp;IF((ESS_I!C19="DF")*(ESS_I!E19&lt;&gt;0),ESS_I!B19&amp;", ","")&amp;IF((ESS_I!C20="DF")*(ESS_I!E20&lt;&gt;0),ESS_I!B20&amp;", ","")&amp;IF((ESS_I!C21="DF")*(ESS_I!E21&lt;&gt;0),ESS_I!B21&amp;", ","")&amp;IF((ESS_I!C22="DF")*(ESS_I!E22&lt;&gt;0),ESS_I!B22&amp;", ","")&amp;IF((ESS_I!C23="DF")*(ESS_I!E23&lt;&gt;0),ESS_I!B23&amp;", ","")&amp;IF((ESS_I!C24="DF")*(ESS_I!E24&lt;&gt;0),ESS_I!B24&amp;", ","")&amp;IF((ESS_I!C25="DF")*(ESS_I!E25&lt;&gt;0),ESS_I!B25&amp;", ","")&amp;IF((ESS_I!C26="DF")*(ESS_I!E26&lt;&gt;0),ESS_I!B26&amp;", ","")&amp;IF((ESS_I!C27="DF")*(ESS_I!E27&lt;&gt;0),ESS_I!B27&amp;", ","")&amp;IF((ESS_I!C28="DF")*(ESS_I!E28&lt;&gt;0),ESS_I!B28&amp;", ","")&amp;IF((ESS_I!C29="DF")*(ESS_I!E29&lt;&gt;0),ESS_I!B29&amp;", ","")&amp;IF((ESS_I!C30="DF")*(ESS_I!E30&lt;&gt;0),ESS_I!B30&amp;", ","")&amp;IF((ESS_I!C31="DF")*(ESS_I!E31&lt;&gt;0),ESS_I!B31&amp;", ","")&amp;IF((ESS_I!C32="DF")*(ESS_I!E32&lt;&gt;0),ESS_I!B32&amp;", ","")&amp;IF((ESS_I!C33="DF")*(ESS_I!E33&lt;&gt;0),ESS_I!B33&amp;", ","")&amp;IF((ESS_I!C34="DF")*(ESS_I!E34&lt;&gt;0),ESS_I!B34&amp;", ","")&amp;IF((ESS_I!C35="DF")*(ESS_I!E35&lt;&gt;0),ESS_I!B35&amp;", ","")&amp;IF((ESS_I!C36="DF")*(ESS_I!E36&lt;&gt;0),ESS_I!B36&amp;", ","")&amp;IF((ESS_I!C37="DF")*(ESS_I!E37&lt;&gt;0),ESS_I!B37&amp;", ","")&amp;IF((ESS_I!C38="DF")*(ESS_I!E38&lt;&gt;0),ESS_I!B38&amp;", ","")&amp;IF((ESS_I!C39="DF")*(ESS_I!E39&lt;&gt;0),ESS_I!B39&amp;", ","")&amp;IF((ESS_I!C40="DF")*(ESS_I!E40&lt;&gt;0),ESS_I!B40&amp;", ","")&amp;IF((ESS_I!C41="DF")*(ESS_I!E41&lt;&gt;0),ESS_I!B41&amp;", ","")&amp;IF((ESS_I!C42="DF")*(ESS_I!E42&lt;&gt;0),ESS_I!B42&amp;", ","")&amp;IF((ESS_I!C43="DF")*(ESS_I!E43&lt;&gt;0),ESS_I!B43&amp;", ","")&amp;IF((ESS_I!C44="DF")*(ESS_I!E44&lt;&gt;0),ESS_I!B48&amp;", ","")&amp;IF((ESS_I!C45="DF")*(ESS_I!E45&lt;&gt;0),ESS_I!B45&amp;", ","")&amp;IF((ESS_I!C46="DF")*(ESS_I!E46&lt;&gt;0),ESS_I!B46&amp;", ","")&amp;IF((ESS_I!C47="DF")*(ESS_I!E47&lt;&gt;0),ESS_I!B47&amp;", ","")&amp;IF((ESS_I!C48="DF")*(ESS_I!E48&lt;&gt;0),ESS_I!B48&amp;", ","")&amp;IF((ESS_I!C49="DF")*(ESS_I!E49&lt;&gt;0),ESS_I!B49&amp;", ","")</f>
        <v xml:space="preserve">D05ESCL101, D05ESCL103, D05ESCL104, D05ESCL105, D05ESCL210, D05ESCL211, D05ESCL212, D05ESCL213, D05ESCL214, D14MP1L101, D14MP1L202, </v>
      </c>
      <c r="C41" s="323">
        <f>IF(ESS_I!F8&lt;&gt;0,ESS_I!F8*(SUMIFS(ESS_I!F13:F49,ESS_I!C13:C49,"=DF",ESS_I!E13:E49,"&lt;&gt;0",ESS_I!D13:D49,"&lt;&gt;DF")+SUMIFS(ESS_I!G13:G49,ESS_I!C13:C49,"=DF",ESS_I!E13:E49,"&lt;&gt;0",ESS_I!D13:D49,"&lt;&gt;DF")+SUMIFS(ESS_I!H13:H49,ESS_I!C13:C49,"=DF",ESS_I!E13:E49,"&lt;&gt;0",ESS_I!D13:D49,"&lt;&gt;DF")+SUMIFS(ESS_I!I13:I49,ESS_I!C13:C49,"=DF",ESS_I!E13:E49,"&lt;&gt;0",ESS_I!D13:D49,"&lt;&gt;DF")),14*(SUMIFS(ESS_I!F13:F49,ESS_I!C13:C49,"=DF",ESS_I!E13:E49,"&lt;&gt;0",ESS_I!D13:D49,"&lt;&gt;DF")+SUMIFS(ESS_I!G13:G49,ESS_I!C13:C49,"=DF",ESS_I!E13:E49,"&lt;&gt;0",ESS_I!D13:D49,"&lt;&gt;DF")+SUMIFS(ESS_I!H13:H49,ESS_I!C13:C49,"=DF",ESS_I!E13:E49,"&lt;&gt;0",ESS_I!D13:D49,"&lt;&gt;DF")+SUMIFS(ESS_I!I13:I49,ESS_I!C13:C49,"=DF",ESS_I!E13:E49,"&lt;&gt;0",ESS_I!D13:D49,"&lt;&gt;DF")))+IF(ESS_I!L8&lt;&gt;0,ESS_I!L8*(SUMIFS(ESS_I!L13:L49,ESS_I!C13:C49,"=DF",ESS_I!E13:E49,"&lt;&gt;0",ESS_I!D13:D49,"&lt;&gt;DF")+SUMIFS(ESS_I!M13:M49,ESS_I!C13:C49,"=DF",ESS_I!E13:E49,"&lt;&gt;0",ESS_I!D13:D49,"&lt;&gt;DF")+SUMIFS(ESS_I!N13:N49,ESS_I!C13:C49,"=DF",ESS_I!E13:E49,"&lt;&gt;0",ESS_I!D13:D49,"&lt;&gt;DF")+SUMIFS(ESS_I!O13:O49,ESS_I!C13:C49,"=DF",ESS_I!E13:E49,"&lt;&gt;0",ESS_I!D13:D49,"&lt;&gt;DF")),14*(SUMIFS(ESS_I!L13:L49,ESS_I!C13:C49,"=DF",ESS_I!E13:E49,"&lt;&gt;0",ESS_I!D13:D49,"&lt;&gt;DF")+SUMIFS(ESS_I!M13:M49,ESS_I!C13:C49,"=DF",ESS_I!E13:E49,"&lt;&gt;0",ESS_I!D13:D49,"&lt;&gt;DF")+SUMIFS(ESS_I!N13:N49,ESS_I!C13:C49,"=DF",ESS_I!E13:E49,"&lt;&gt;0",ESS_I!D13:D49,"&lt;&gt;DF")+SUMIFS(ESS_I!O13:O49,ESS_I!C13:C49,"=DF",ESS_I!E13:E49,"&lt;&gt;0",ESS_I!D13:D49,"&lt;&gt;DF")))</f>
        <v>476</v>
      </c>
      <c r="D41" s="216"/>
      <c r="E41" s="217"/>
      <c r="F41" s="218"/>
      <c r="G41" s="182"/>
      <c r="H41" s="183"/>
      <c r="I41" s="219"/>
      <c r="K41" s="191"/>
      <c r="L41" s="309"/>
    </row>
    <row r="42" spans="1:12" ht="30" x14ac:dyDescent="0.25">
      <c r="A42" s="185" t="s">
        <v>47</v>
      </c>
      <c r="B42" s="317" t="str">
        <f>IF((ESS_I!C13="DD")*(ESS_I!E13&lt;&gt;0),ESS_I!B13&amp;", ","")&amp;IF((ESS_I!C14="DD")*(ESS_I!E14&lt;&gt;0),ESS_I!B14&amp;", ","")&amp;IF((ESS_I!C15="DD")*(ESS_I!E15&lt;&gt;0),ESS_I!B15&amp;", ","")&amp;IF((ESS_I!C16="DD")*(ESS_I!E16&lt;&gt;0),ESS_I!B16&amp;", ","")&amp;IF((ESS_I!C17="DD")*(ESS_I!E17&lt;&gt;0),ESS_I!B17&amp;", ","")&amp;IF((ESS_I!C18="DD")*(ESS_I!E18&lt;&gt;0),ESS_I!B18&amp;", ","")&amp;IF((ESS_I!C19="DD")*(ESS_I!E19&lt;&gt;0),ESS_I!B19&amp;", ","")&amp;IF((ESS_I!C20="DD")*(ESS_I!E20&lt;&gt;0),ESS_I!B20&amp;", ","")&amp;IF((ESS_I!C21="DD")*(ESS_I!E21&lt;&gt;0),ESS_I!B21&amp;", ","")&amp;IF((ESS_I!C22="DD")*(ESS_I!E22&lt;&gt;0),ESS_I!B22&amp;", ","")&amp;IF((ESS_I!C23="DD")*(ESS_I!E23&lt;&gt;0),ESS_I!B23&amp;", ","")&amp;IF((ESS_I!C24="DD")*(ESS_I!E24&lt;&gt;0),ESS_I!B24&amp;", ","")&amp;IF((ESS_I!C25="DD")*(ESS_I!E25&lt;&gt;0),ESS_I!B25&amp;", ","")&amp;IF((ESS_I!C26="DD")*(ESS_I!E26&lt;&gt;0),ESS_I!B26&amp;", ","")&amp;IF((ESS_I!C27="DD")*(ESS_I!E27&lt;&gt;0),ESS_I!B27&amp;", ","")&amp;IF((ESS_I!C28="DD")*(ESS_I!E28&lt;&gt;0),ESS_I!B28&amp;", ","")&amp;IF((ESS_I!C29="DD")*(ESS_I!E29&lt;&gt;0),ESS_I!B29&amp;", ","")&amp;IF((ESS_I!C30="DD")*(ESS_I!E30&lt;&gt;0),ESS_I!B30&amp;", ","")&amp;IF((ESS_I!C31="DD")*(ESS_I!E31&lt;&gt;0),ESS_I!B31&amp;", ","")&amp;IF((ESS_I!C32="DD")*(ESS_I!E32&lt;&gt;0),ESS_I!B32&amp;", ","")&amp;IF((ESS_I!C33="DD")*(ESS_I!E33&lt;&gt;0),ESS_I!B33&amp;", ","")&amp;IF((ESS_I!C34="DD")*(ESS_I!E34&lt;&gt;0),ESS_I!B34&amp;", ","")&amp;IF((ESS_I!C35="DD")*(ESS_I!E35&lt;&gt;0),ESS_I!B35&amp;", ","")&amp;IF((ESS_I!C36="DD")*(ESS_I!E36&lt;&gt;0),ESS_I!B36&amp;", ","")&amp;IF((ESS_I!C37="DD")*(ESS_I!E37&lt;&gt;0),ESS_I!B37&amp;", ","")&amp;IF((ESS_I!C38="DD")*(ESS_I!E38&lt;&gt;0),ESS_I!B38&amp;", ","")&amp;IF((ESS_I!C39="DD")*(ESS_I!E39&lt;&gt;0),ESS_I!B39&amp;", ","")&amp;IF((ESS_I!C40="DD")*(ESS_I!E40&lt;&gt;0),ESS_I!B40&amp;", ","")&amp;IF((ESS_I!C41="DD")*(ESS_I!E41&lt;&gt;0),ESS_I!B41&amp;", ","")&amp;IF((ESS_I!C42="DD")*(ESS_I!E42&lt;&gt;0),ESS_I!B42&amp;", ","")&amp;IF((ESS_I!C43="DD")*(ESS_I!E43&lt;&gt;0),ESS_I!B43&amp;", ","")&amp;IF((ESS_I!C44="DD")*(ESS_I!E44&lt;&gt;0),ESS_I!B48&amp;", ","")&amp;IF((ESS_I!C45="DD")*(ESS_I!E45&lt;&gt;0),ESS_I!B45&amp;", ","")&amp;IF((ESS_I!C46="DD")*(ESS_I!E46&lt;&gt;0),ESS_I!B46&amp;", ","")&amp;IF((ESS_I!C47="DD")*(ESS_I!E47&lt;&gt;0),ESS_I!B47&amp;", ","")&amp;IF((ESS_I!C48="DD")*(ESS_I!E48&lt;&gt;0),ESS_I!B48&amp;", ","")&amp;IF((ESS_I!C49="DD")*(ESS_I!E49&lt;&gt;0),ESS_I!B49&amp;", ","")</f>
        <v xml:space="preserve">D05ESCL102, D05ESCL107, D05ESCL108, D05ESCL209, </v>
      </c>
      <c r="C42" s="324">
        <f>IF(ESS_I!F8&lt;&gt;0,ESS_I!F8*(SUMIFS(ESS_I!F13:F49,ESS_I!C13:C49,"=DD",ESS_I!E13:E49,"&lt;&gt;0",ESS_I!D13:D49,"&lt;&gt;DF")+SUMIFS(ESS_I!G13:G49,ESS_I!C13:C49,"=DD",ESS_I!E13:E49,"&lt;&gt;0",ESS_I!D13:D49,"&lt;&gt;DF")+SUMIFS(ESS_I!H13:H49,ESS_I!C13:C49,"=DD",ESS_I!E13:E49,"&lt;&gt;0",ESS_I!D13:D49,"&lt;&gt;DF")+SUMIFS(ESS_I!I13:I49,ESS_I!C13:C49,"=DD",ESS_I!E13:E49,"&lt;&gt;0",ESS_I!D13:D49,"&lt;&gt;DF")),14*(SUMIFS(ESS_I!F13:F49,ESS_I!C13:C49,"=DD",ESS_I!E13:E49,"&lt;&gt;0",ESS_I!D13:D49,"&lt;&gt;DF")+SUMIFS(ESS_I!G13:G49,ESS_I!C13:C49,"=DD",ESS_I!E13:E49,"&lt;&gt;0",ESS_I!D13:D49,"&lt;&gt;DF")+SUMIFS(ESS_I!H13:H49,ESS_I!C13:C49,"=DD",ESS_I!E13:E49,"&lt;&gt;0",ESS_I!D13:D49,"&lt;&gt;DF")+SUMIFS(ESS_I!I13:I49,ESS_I!C13:C49,"=DD",ESS_I!E13:E49,"&lt;&gt;0",ESS_I!D13:D49,"&lt;&gt;DF")))+IF(ESS_I!L8&lt;&gt;0,ESS_I!L8*(SUMIFS(ESS_I!L13:L49,ESS_I!C13:C49,"=DD",ESS_I!E13:E49,"&lt;&gt;0",ESS_I!D13:D49,"&lt;&gt;DF")+SUMIFS(ESS_I!M13:M49,ESS_I!C13:C49,"=DD",ESS_I!E13:E49,"&lt;&gt;0",ESS_I!D13:D49,"&lt;&gt;DF")+SUMIFS(ESS_I!N13:N49,ESS_I!C13:C49,"=DD",ESS_I!E13:E49,"&lt;&gt;0",ESS_I!D13:D49,"&lt;&gt;DF")+SUMIFS(ESS_I!O13:O49,ESS_I!C13:C49,"=DD",ESS_I!E13:E49,"&lt;&gt;0",ESS_I!D13:D49,"&lt;&gt;DF")),14*(SUMIFS(ESS_I!L13:L49,ESS_I!C13:C49,"=DD",ESS_I!E13:E49,"&lt;&gt;0",ESS_I!D13:D49,"&lt;&gt;DF")+SUMIFS(ESS_I!M13:M49,ESS_I!C13:C49,"=DD",ESS_I!E13:E49,"&lt;&gt;0",ESS_I!D13:D49,"&lt;&gt;DF")+SUMIFS(ESS_I!N13:N49,ESS_I!C13:C49,"=DD",ESS_I!E13:E49,"&lt;&gt;0",ESS_I!D13:D49,"&lt;&gt;DF")+SUMIFS(ESS_I!O13:O49,ESS_I!C13:C49,"=DD",ESS_I!E13:E49,"&lt;&gt;0",ESS_I!D13:D49,"&lt;&gt;DF")))</f>
        <v>168</v>
      </c>
      <c r="D42" s="220"/>
      <c r="E42" s="221"/>
      <c r="F42" s="222"/>
      <c r="G42" s="187"/>
      <c r="H42" s="188"/>
      <c r="I42" s="219"/>
      <c r="K42" s="191"/>
      <c r="L42" s="309"/>
    </row>
    <row r="43" spans="1:12" x14ac:dyDescent="0.25">
      <c r="A43" s="185" t="s">
        <v>49</v>
      </c>
      <c r="B43" s="317" t="str">
        <f>IF((ESS_I!C13="DS")*(ESS_I!E13&lt;&gt;0),ESS_I!B13&amp;", ","")&amp;IF((ESS_I!C14="DS")*(ESS_I!E14&lt;&gt;0),ESS_I!B14&amp;", ","")&amp;IF((ESS_I!C15="DS")*(ESS_I!E15&lt;&gt;0),ESS_I!B15&amp;", ","")&amp;IF((ESS_I!C16="DS")*(ESS_I!E16&lt;&gt;0),ESS_I!B16&amp;", ","")&amp;IF((ESS_I!C17="DS")*(ESS_I!E17&lt;&gt;0),ESS_I!B17&amp;", ","")&amp;IF((ESS_I!C18="DS")*(ESS_I!E18&lt;&gt;0),ESS_I!B18&amp;", ","")&amp;IF((ESS_I!C19="DS")*(ESS_I!E19&lt;&gt;0),ESS_I!B19&amp;", ","")&amp;IF((ESS_I!C20="DS")*(ESS_I!E20&lt;&gt;0),ESS_I!B20&amp;", ","")&amp;IF((ESS_I!C21="DS")*(ESS_I!E21&lt;&gt;0),ESS_I!B21&amp;", ","")&amp;IF((ESS_I!C22="DS")*(ESS_I!E22&lt;&gt;0),ESS_I!B22&amp;", ","")&amp;IF((ESS_I!C23="DS")*(ESS_I!E23&lt;&gt;0),ESS_I!B23&amp;", ","")&amp;IF((ESS_I!C24="DS")*(ESS_I!E24&lt;&gt;0),ESS_I!B24&amp;", ","")&amp;IF((ESS_I!C25="DS")*(ESS_I!E25&lt;&gt;0),ESS_I!B25&amp;", ","")&amp;IF((ESS_I!C26="DS")*(ESS_I!E26&lt;&gt;0),ESS_I!B26&amp;", ","")&amp;IF((ESS_I!C27="DS")*(ESS_I!E27&lt;&gt;0),ESS_I!B27&amp;", ","")&amp;IF((ESS_I!C28="DS")*(ESS_I!E28&lt;&gt;0),ESS_I!B28&amp;", ","")&amp;IF((ESS_I!C29="DS")*(ESS_I!E29&lt;&gt;0),ESS_I!B29&amp;", ","")&amp;IF((ESS_I!C30="DS")*(ESS_I!E30&lt;&gt;0),ESS_I!B30&amp;", ","")&amp;IF((ESS_I!C31="DS")*(ESS_I!E31&lt;&gt;0),ESS_I!B31&amp;", ","")&amp;IF((ESS_I!C32="DS")*(ESS_I!E32&lt;&gt;0),ESS_I!B32&amp;", ","")&amp;IF((ESS_I!C33="DS")*(ESS_I!E33&lt;&gt;0),ESS_I!B33&amp;", ","")&amp;IF((ESS_I!C34="DS")*(ESS_I!E34&lt;&gt;0),ESS_I!B34&amp;", ","")&amp;IF((ESS_I!C35="DS")*(ESS_I!E35&lt;&gt;0),ESS_I!B35&amp;", ","")&amp;IF((ESS_I!C36="DS")*(ESS_I!E36&lt;&gt;0),ESS_I!B36&amp;", ","")&amp;IF((ESS_I!C37="DS")*(ESS_I!E37&lt;&gt;0),ESS_I!B37&amp;", ","")&amp;IF((ESS_I!C38="DS")*(ESS_I!E38&lt;&gt;0),ESS_I!B38&amp;", ","")&amp;IF((ESS_I!C39="DS")*(ESS_I!E39&lt;&gt;0),ESS_I!B39&amp;", ","")&amp;IF((ESS_I!C40="DS")*(ESS_I!E40&lt;&gt;0),ESS_I!B40&amp;", ","")&amp;IF((ESS_I!C41="DS")*(ESS_I!E41&lt;&gt;0),ESS_I!B41&amp;", ","")&amp;IF((ESS_I!C42="DS")*(ESS_I!E42&lt;&gt;0),ESS_I!B42&amp;", ","")&amp;IF((ESS_I!C43="DS")*(ESS_I!E43&lt;&gt;0),ESS_I!B43&amp;", ","")&amp;IF((ESS_I!C44="DS")*(ESS_I!E44&lt;&gt;0),ESS_I!B48&amp;", ","")&amp;IF((ESS_I!C45="DS")*(ESS_I!E45&lt;&gt;0),ESS_I!B45&amp;", ","")&amp;IF((ESS_I!C46="DS")*(ESS_I!E46&lt;&gt;0),ESS_I!B46&amp;", ","")&amp;IF((ESS_I!C47="DS")*(ESS_I!E47&lt;&gt;0),ESS_I!B47&amp;", ","")&amp;IF((ESS_I!C48="DS")*(ESS_I!E48&lt;&gt;0),ESS_I!B48&amp;", ","")&amp;IF((ESS_I!C49="DS")*(ESS_I!E49&lt;&gt;0),ESS_I!B49&amp;", ","")</f>
        <v xml:space="preserve">D05ESCL215, </v>
      </c>
      <c r="C43" s="324">
        <f>IF(ESS_I!F8&lt;&gt;0,ESS_I!F8*(SUMIFS(ESS_I!F13:F49,ESS_I!C13:C49,"=DS",ESS_I!E13:E49,"&lt;&gt;0",ESS_I!D13:D49,"&lt;&gt;DF")+SUMIFS(ESS_I!G13:G49,ESS_I!C13:C49,"=DS",ESS_I!E13:E49,"&lt;&gt;0",ESS_I!D13:D49,"&lt;&gt;DF")+SUMIFS(ESS_I!H13:H49,ESS_I!C13:C49,"=DS",ESS_I!E13:E49,"&lt;&gt;0",ESS_I!D13:D49,"&lt;&gt;DF")+SUMIFS(ESS_I!I13:I49,ESS_I!C13:C49,"=DS",ESS_I!E13:E49,"&lt;&gt;0",ESS_I!D13:D49,"&lt;&gt;DF")),14*(SUMIFS(ESS_I!F13:F49,ESS_I!C13:C49,"=DS",ESS_I!E13:E49,"&lt;&gt;0",ESS_I!D13:D49,"&lt;&gt;DF")+SUMIFS(ESS_I!G13:G49,ESS_I!C13:C49,"=DS",ESS_I!E13:E49,"&lt;&gt;0",ESS_I!D13:D49,"&lt;&gt;DF")+SUMIFS(ESS_I!H13:H49,ESS_I!C13:C49,"=DS",ESS_I!E13:E49,"&lt;&gt;0",ESS_I!D13:D49,"&lt;&gt;DF")+SUMIFS(ESS_I!I13:I49,ESS_I!C13:C49,"=DS",ESS_I!E13:E49,"&lt;&gt;0",ESS_I!D13:D49,"&lt;&gt;DF")))+IF(ESS_I!L8&lt;&gt;0,ESS_I!L8*(SUMIFS(ESS_I!L13:L49,ESS_I!C13:C49,"=DS",ESS_I!E13:E49,"&lt;&gt;0",ESS_I!D13:D49,"&lt;&gt;DF")+SUMIFS(ESS_I!M13:M49,ESS_I!C13:C49,"=DS",ESS_I!E13:E49,"&lt;&gt;0",ESS_I!D13:D49,"&lt;&gt;DF")+SUMIFS(ESS_I!N13:N49,ESS_I!C13:C49,"=DS",ESS_I!E13:E49,"&lt;&gt;0",ESS_I!D13:D49,"&lt;&gt;DF")+SUMIFS(ESS_I!O13:O49,ESS_I!C13:C49,"=DS",ESS_I!E13:E49,"&lt;&gt;0",ESS_I!D13:D49,"&lt;&gt;DF")),14*(SUMIFS(ESS_I!L13:L49,ESS_I!C13:C49,"=DS",ESS_I!E13:E49,"&lt;&gt;0",ESS_I!D13:D49,"&lt;&gt;DF")+SUMIFS(ESS_I!M13:M49,ESS_I!C13:C49,"=DS",ESS_I!E13:E49,"&lt;&gt;0",ESS_I!D13:D49,"&lt;&gt;DF")+SUMIFS(ESS_I!N13:N49,ESS_I!C13:C49,"=DS",ESS_I!E13:E49,"&lt;&gt;0",ESS_I!D13:D49,"&lt;&gt;DF")+SUMIFS(ESS_I!O13:O49,ESS_I!C13:C49,"=DS",ESS_I!E13:E49,"&lt;&gt;0",ESS_I!D13:D49,"&lt;&gt;DF")))</f>
        <v>42</v>
      </c>
      <c r="D43" s="220"/>
      <c r="E43" s="221"/>
      <c r="F43" s="222"/>
      <c r="G43" s="187"/>
      <c r="H43" s="188"/>
      <c r="I43" s="219"/>
      <c r="K43" s="191"/>
      <c r="L43" s="309"/>
    </row>
    <row r="44" spans="1:12" ht="22.5" customHeight="1" x14ac:dyDescent="0.25">
      <c r="A44" s="357" t="s">
        <v>50</v>
      </c>
      <c r="B44" s="337" t="str">
        <f>IF((ESS_I!C13="DC")*(ESS_I!E13&lt;&gt;0),ESS_I!B13&amp;", ","")&amp;IF((ESS_I!C14="DC")*(ESS_I!E14&lt;&gt;0),ESS_I!B14&amp;", ","")&amp;IF((ESS_I!C15="DC")*(ESS_I!E15&lt;&gt;0),ESS_I!B15&amp;", ","")&amp;IF((ESS_I!C16="DC")*(ESS_I!E16&lt;&gt;0),ESS_I!B16&amp;", ","")&amp;IF((ESS_I!C17="DC")*(ESS_I!E17&lt;&gt;0),ESS_I!B17&amp;", ","")&amp;IF((ESS_I!C18="DC")*(ESS_I!E18&lt;&gt;0),ESS_I!B18&amp;", ","")&amp;IF((ESS_I!C19="DC")*(ESS_I!E19&lt;&gt;0),ESS_I!B19&amp;", ","")&amp;IF((ESS_I!C20="DC")*(ESS_I!E20&lt;&gt;0),ESS_I!B20&amp;", ","")&amp;IF((ESS_I!C21="DC")*(ESS_I!E21&lt;&gt;0),ESS_I!B21&amp;", ","")&amp;IF((ESS_I!C22="DC")*(ESS_I!E22&lt;&gt;0),ESS_I!B22&amp;", ","")&amp;IF((ESS_I!C23="DC")*(ESS_I!E23&lt;&gt;0),ESS_I!B23&amp;", ","")&amp;IF((ESS_I!C24="DC")*(ESS_I!E24&lt;&gt;0),ESS_I!B24&amp;", ","")&amp;IF((ESS_I!C25="DC")*(ESS_I!E25&lt;&gt;0),ESS_I!B25&amp;", ","")&amp;IF((ESS_I!C26="DC")*(ESS_I!E26&lt;&gt;0),ESS_I!B26&amp;", ","")&amp;IF((ESS_I!C27="DC")*(ESS_I!E27&lt;&gt;0),ESS_I!B27&amp;", ","")&amp;IF((ESS_I!C28="DC")*(ESS_I!E28&lt;&gt;0),ESS_I!B28&amp;", ","")&amp;IF((ESS_I!C29="DC")*(ESS_I!E29&lt;&gt;0),ESS_I!B29&amp;", ","")&amp;IF((ESS_I!C30="DC")*(ESS_I!E30&lt;&gt;0),ESS_I!B30&amp;", ","")&amp;IF((ESS_I!C31="DC")*(ESS_I!E31&lt;&gt;0),ESS_I!B31&amp;", ","")&amp;IF((ESS_I!C32="DC")*(ESS_I!E32&lt;&gt;0),ESS_I!B32&amp;", ","")&amp;IF((ESS_I!C33="DC")*(ESS_I!E33&lt;&gt;0),ESS_I!B33&amp;", ","")&amp;IF((ESS_I!C34="DC")*(ESS_I!E34&lt;&gt;0),ESS_I!B34&amp;", ","")&amp;IF((ESS_I!C35="DC")*(ESS_I!E35&lt;&gt;0),ESS_I!B35&amp;", ","")&amp;IF((ESS_I!C36="DC")*(ESS_I!E36&lt;&gt;0),ESS_I!B36&amp;", ","")&amp;IF((ESS_I!C37="DC")*(ESS_I!E37&lt;&gt;0),ESS_I!B37&amp;", ","")&amp;IF((ESS_I!C38="DC")*(ESS_I!E38&lt;&gt;0),ESS_I!B38&amp;", ","")&amp;IF((ESS_I!C39="DC")*(ESS_I!E39&lt;&gt;0),ESS_I!B39&amp;", ","")&amp;IF((ESS_I!C40="DC")*(ESS_I!E40&lt;&gt;0),ESS_I!B40&amp;", ","")&amp;IF((ESS_I!C41="DC")*(ESS_I!E41&lt;&gt;0),ESS_I!B41&amp;", ","")&amp;IF((ESS_I!C42="DC")*(ESS_I!E42&lt;&gt;0),ESS_I!B42&amp;", ","")&amp;IF((ESS_I!C43="DC")*(ESS_I!E43&lt;&gt;0),ESS_I!B43&amp;", ","")&amp;IF((ESS_I!C44="DC")*(ESS_I!E44&lt;&gt;0),ESS_I!B48&amp;", ","")&amp;IF((ESS_I!C45="DC")*(ESS_I!E45&lt;&gt;0),ESS_I!B45&amp;", ","")&amp;IF((ESS_I!C46="DC")*(ESS_I!E46&lt;&gt;0),ESS_I!B46&amp;", ","")&amp;IF((ESS_I!C47="DC")*(ESS_I!E47&lt;&gt;0),ESS_I!B47&amp;", ","")&amp;IF((ESS_I!C48="DC")*(ESS_I!E48&lt;&gt;0),ESS_I!B48&amp;", ","")&amp;IF((ESS_I!C49="DC")*(ESS_I!E49&lt;&gt;0),ESS_I!B49&amp;", ","")</f>
        <v xml:space="preserve">D05ESCL106, </v>
      </c>
      <c r="C44" s="331">
        <f>IF(ESS_I!F8&lt;&gt;0,ESS_I!F8*(SUMIFS(ESS_I!F13:F49,ESS_I!C13:C49,"=DC",ESS_I!E13:E49,"&lt;&gt;0",ESS_I!D13:D49,"&lt;&gt;DF")+SUMIFS(ESS_I!G13:G49,ESS_I!C13:C49,"=DC",ESS_I!E13:E49,"&lt;&gt;0",ESS_I!D13:D49,"&lt;&gt;DF")+SUMIFS(ESS_I!H13:H49,ESS_I!C13:C49,"=DC",ESS_I!E13:E49,"&lt;&gt;0",ESS_I!D13:D49,"&lt;&gt;DF")+SUMIFS(ESS_I!I13:I49,ESS_I!C13:C49,"=DC",ESS_I!E13:E49,"&lt;&gt;0",ESS_I!D13:D49,"&lt;&gt;DF")),14*(SUMIFS(ESS_I!F13:F49,ESS_I!C13:C49,"=DC",ESS_I!E13:E49,"&lt;&gt;0",ESS_I!D13:D49,"&lt;&gt;DF")+SUMIFS(ESS_I!G13:G49,ESS_I!C13:C49,"=DC",ESS_I!E13:E49,"&lt;&gt;0",ESS_I!D13:D49,"&lt;&gt;DF")+SUMIFS(ESS_I!H13:H49,ESS_I!C13:C49,"=DC",ESS_I!E13:E49,"&lt;&gt;0",ESS_I!D13:D49,"&lt;&gt;DF")+SUMIFS(ESS_I!I13:I49,ESS_I!C13:C49,"=DC",ESS_I!E13:E49,"&lt;&gt;0",ESS_I!D13:D49,"&lt;&gt;DF")))+IF(ESS_I!L8&lt;&gt;0,ESS_I!L8*(SUMIFS(ESS_I!L13:L49,ESS_I!C13:C49,"=DC",ESS_I!E13:E49,"&lt;&gt;0",ESS_I!D13:D49,"&lt;&gt;DF")+SUMIFS(ESS_I!M13:M49,ESS_I!C13:C49,"=DC",ESS_I!E13:E49,"&lt;&gt;0",ESS_I!D13:D49,"&lt;&gt;DF")+SUMIFS(ESS_I!N13:N49,ESS_I!C13:C49,"=DC",ESS_I!E13:E49,"&lt;&gt;0",ESS_I!D13:D49,"&lt;&gt;DF")+SUMIFS(ESS_I!O13:O49,ESS_I!C13:C49,"=DC",ESS_I!E13:E49,"&lt;&gt;0",ESS_I!D13:D49,"&lt;&gt;DF")),14*(SUMIFS(ESS_I!L13:L49,ESS_I!C13:C49,"=DC",ESS_I!E13:E49,"&lt;&gt;0",ESS_I!D13:D49,"&lt;&gt;DF")+SUMIFS(ESS_I!M13:M49,ESS_I!C13:C49,"=DC",ESS_I!E13:E49,"&lt;&gt;0",ESS_I!D13:D49,"&lt;&gt;DF")+SUMIFS(ESS_I!N13:N49,ESS_I!C13:C49,"=DC",ESS_I!E13:E49,"&lt;&gt;0",ESS_I!D13:D49,"&lt;&gt;DF")+SUMIFS(ESS_I!O13:O49,ESS_I!C13:C49,"=DC",ESS_I!E13:E49,"&lt;&gt;0",ESS_I!D13:D49,"&lt;&gt;DF")))</f>
        <v>28</v>
      </c>
      <c r="D44" s="332"/>
      <c r="E44" s="333"/>
      <c r="F44" s="334"/>
      <c r="G44" s="335"/>
      <c r="H44" s="336"/>
      <c r="I44" s="219"/>
      <c r="K44" s="191"/>
      <c r="L44" s="309"/>
    </row>
    <row r="45" spans="1:12" ht="30.75" thickBot="1" x14ac:dyDescent="0.3">
      <c r="A45" s="330" t="s">
        <v>58</v>
      </c>
      <c r="B45" s="318" t="str">
        <f>IF((ESS_I!C13="DOU")*(ESS_I!E13&lt;&gt;0),ESS_I!B13&amp;", ","")&amp;IF((ESS_I!C14="DOU")*(ESS_I!E14&lt;&gt;0),ESS_I!B14&amp;", ","")&amp;IF((ESS_I!C15="DOU")*(ESS_I!E15&lt;&gt;0),ESS_I!B15&amp;", ","")&amp;IF((ESS_I!C16="DOU")*(ESS_I!E16&lt;&gt;0),ESS_I!B16&amp;", ","")&amp;IF((ESS_I!C17="DOU")*(ESS_I!E17&lt;&gt;0),ESS_I!B17&amp;", ","")&amp;IF((ESS_I!C18="DOU")*(ESS_I!E18&lt;&gt;0),ESS_I!B18&amp;", ","")&amp;IF((ESS_I!C19="DOU")*(ESS_I!E19&lt;&gt;0),ESS_I!B19&amp;", ","")&amp;IF((ESS_I!C20="DOU")*(ESS_I!E20&lt;&gt;0),ESS_I!B20&amp;", ","")&amp;IF((ESS_I!C21="DOU")*(ESS_I!E21&lt;&gt;0),ESS_I!B21&amp;", ","")&amp;IF((ESS_I!C22="DOU")*(ESS_I!E22&lt;&gt;0),ESS_I!B22&amp;", ","")&amp;IF((ESS_I!C23="DOU")*(ESS_I!E23&lt;&gt;0),ESS_I!B23&amp;", ","")&amp;IF((ESS_I!C24="DOU")*(ESS_I!E24&lt;&gt;0),ESS_I!B24&amp;", ","")&amp;IF((ESS_I!C25="DOU")*(ESS_I!E25&lt;&gt;0),ESS_I!B25&amp;", ","")&amp;IF((ESS_I!C26="DOU")*(ESS_I!E26&lt;&gt;0),ESS_I!B26&amp;", ","")&amp;IF((ESS_I!C27="DOU")*(ESS_I!E27&lt;&gt;0),ESS_I!B27&amp;", ","")&amp;IF((ESS_I!C28="DOU")*(ESS_I!E28&lt;&gt;0),ESS_I!B28&amp;", ","")&amp;IF((ESS_I!C29="DOU")*(ESS_I!E29&lt;&gt;0),ESS_I!B29&amp;", ","")&amp;IF((ESS_I!C30="DOU")*(ESS_I!E30&lt;&gt;0),ESS_I!B30&amp;", ","")&amp;IF((ESS_I!C31="DOU")*(ESS_I!E31&lt;&gt;0),ESS_I!B31&amp;", ","")&amp;IF((ESS_I!C32="DOU")*(ESS_I!E32&lt;&gt;0),ESS_I!B32&amp;", ","")&amp;IF((ESS_I!C33="DOU")*(ESS_I!E33&lt;&gt;0),ESS_I!B33&amp;", ","")&amp;IF((ESS_I!C34="DOU")*(ESS_I!E34&lt;&gt;0),ESS_I!B34&amp;", ","")&amp;IF((ESS_I!C35="DOU")*(ESS_I!E35&lt;&gt;0),ESS_I!B35&amp;", ","")&amp;IF((ESS_I!C36="DOU")*(ESS_I!E36&lt;&gt;0),ESS_I!B36&amp;", ","")&amp;IF((ESS_I!C37="DOU")*(ESS_I!E37&lt;&gt;0),ESS_I!B37&amp;", ","")&amp;IF((ESS_I!C38="DOU")*(ESS_I!E38&lt;&gt;0),ESS_I!B38&amp;", ","")&amp;IF((ESS_I!C39="DOU")*(ESS_I!E39&lt;&gt;0),ESS_I!B39&amp;", ","")&amp;IF((ESS_I!C40="DOU")*(ESS_I!E40&lt;&gt;0),ESS_I!B40&amp;", ","")&amp;IF((ESS_I!C41="DOU")*(ESS_I!E41&lt;&gt;0),ESS_I!B41&amp;", ","")&amp;IF((ESS_I!C42="DOU")*(ESS_I!E42&lt;&gt;0),ESS_I!B42&amp;", ","")&amp;IF((ESS_I!C43="DOU")*(ESS_I!E43&lt;&gt;0),ESS_I!B43&amp;", ","")&amp;IF((ESS_I!C44="DOU")*(ESS_I!E44&lt;&gt;0),ESS_I!B48&amp;", ","")&amp;IF((ESS_I!C45="DOU")*(ESS_I!E45&lt;&gt;0),ESS_I!B45&amp;", ","")&amp;IF((ESS_I!C46="DOU")*(ESS_I!E46&lt;&gt;0),ESS_I!B46&amp;", ","")&amp;IF((ESS_I!C47="DOU")*(ESS_I!E47&lt;&gt;0),ESS_I!B47&amp;", ","")&amp;IF((ESS_I!C48="DOU")*(ESS_I!E48&lt;&gt;0),ESS_I!B48&amp;", ","")&amp;IF((ESS_I!C49="DOU")*(ESS_I!E49&lt;&gt;0),ESS_I!B49&amp;", ","")</f>
        <v/>
      </c>
      <c r="C45" s="359">
        <f>IF(ESS_I!F8&lt;&gt;0,ESS_I!F8*(SUMIFS(ESS_I!F13:F49,ESS_I!C13:C49,"=DOU",ESS_I!E13:E49,"&lt;&gt;0",ESS_I!D13:D49,"&lt;&gt;DF")+SUMIFS(ESS_I!G13:G49,ESS_I!C13:C49,"=DOU",ESS_I!E13:E49,"&lt;&gt;0",ESS_I!D13:D49,"&lt;&gt;DF")+SUMIFS(ESS_I!H13:H49,ESS_I!C13:C49,"=DOU",ESS_I!E13:E49,"&lt;&gt;0",ESS_I!D13:D49,"&lt;&gt;DF")+SUMIFS(ESS_I!I13:I49,ESS_I!C13:C49,"=DOU",ESS_I!E13:E49,"&lt;&gt;0",ESS_I!D13:D49,"&lt;&gt;DF")),14*(SUMIFS(ESS_I!F13:F49,ESS_I!C13:C49,"=DOU",ESS_I!E13:E49,"&lt;&gt;0",ESS_I!D13:D49,"&lt;&gt;DF")+SUMIFS(ESS_I!G13:G49,ESS_I!C13:C49,"=DOU",ESS_I!E13:E49,"&lt;&gt;0",ESS_I!D13:D49,"&lt;&gt;DF")+SUMIFS(ESS_I!H13:H49,ESS_I!C13:C49,"=DOU",ESS_I!E13:E49,"&lt;&gt;0",ESS_I!D13:D49,"&lt;&gt;DF")+SUMIFS(ESS_I!I13:I49,ESS_I!C13:C49,"=DOU",ESS_I!E13:E49,"&lt;&gt;0",ESS_I!D13:D49,"&lt;&gt;DF")))+IF(ESS_I!L8&lt;&gt;0,ESS_I!L8*(SUMIFS(ESS_I!L13:L49,ESS_I!C13:C49,"=DOU",ESS_I!E13:E49,"&lt;&gt;0",ESS_I!D13:D49,"&lt;&gt;DF")+SUMIFS(ESS_I!M13:M49,ESS_I!C13:C49,"=DOU",ESS_I!E13:E49,"&lt;&gt;0",ESS_I!D13:D49,"&lt;&gt;DF")+SUMIFS(ESS_I!N13:N49,ESS_I!C13:C49,"=DOU",ESS_I!E13:E49,"&lt;&gt;0",ESS_I!D13:D49,"&lt;&gt;DF")+SUMIFS(ESS_I!O13:O49,ESS_I!C13:C49,"=DOU",ESS_I!E13:E49,"&lt;&gt;0",ESS_I!D13:D49,"&lt;&gt;DF")),14*(SUMIFS(ESS_I!L13:L49,ESS_I!C13:C49,"=DOU",ESS_I!E13:E49,"&lt;&gt;0",ESS_I!D13:D49,"&lt;&gt;DF")+SUMIFS(ESS_I!M13:M49,ESS_I!C13:C49,"=DOU",ESS_I!E13:E49,"&lt;&gt;0",ESS_I!D13:D49,"&lt;&gt;DF")+SUMIFS(ESS_I!N13:N49,ESS_I!C13:C49,"=DOU",ESS_I!E13:E49,"&lt;&gt;0",ESS_I!D13:D49,"&lt;&gt;DF")+SUMIFS(ESS_I!O13:O49,ESS_I!C13:C49,"=DOU",ESS_I!E13:E49,"&lt;&gt;0",ESS_I!D13:D49,"&lt;&gt;DF")))</f>
        <v>0</v>
      </c>
      <c r="D45" s="223"/>
      <c r="E45" s="224"/>
      <c r="F45" s="225"/>
      <c r="G45" s="228"/>
      <c r="H45" s="229"/>
      <c r="I45" s="219"/>
      <c r="K45" s="202"/>
      <c r="L45" s="311"/>
    </row>
    <row r="46" spans="1:12" x14ac:dyDescent="0.25">
      <c r="C46" s="321">
        <f>SUM(C41:C45)</f>
        <v>714</v>
      </c>
      <c r="I46" s="219"/>
    </row>
    <row r="47" spans="1:12" ht="15.75" thickBot="1" x14ac:dyDescent="0.3">
      <c r="A47" s="173" t="s">
        <v>57</v>
      </c>
      <c r="D47" s="174"/>
      <c r="E47" s="174"/>
      <c r="F47" s="174"/>
      <c r="G47" s="174"/>
      <c r="H47" s="174"/>
      <c r="I47" s="219"/>
    </row>
    <row r="48" spans="1:12" s="179" customFormat="1" ht="15.75" thickBot="1" x14ac:dyDescent="0.3">
      <c r="A48" s="177" t="s">
        <v>18</v>
      </c>
      <c r="B48" s="315" t="s">
        <v>17</v>
      </c>
      <c r="C48" s="322" t="s">
        <v>20</v>
      </c>
      <c r="D48" s="177" t="s">
        <v>16</v>
      </c>
      <c r="E48" s="442" t="s">
        <v>22</v>
      </c>
      <c r="F48" s="443"/>
      <c r="G48" s="444" t="s">
        <v>21</v>
      </c>
      <c r="H48" s="445"/>
      <c r="I48" s="226"/>
      <c r="J48" s="327"/>
      <c r="L48" s="312"/>
    </row>
    <row r="49" spans="1:17" ht="75" x14ac:dyDescent="0.25">
      <c r="A49" s="180" t="s">
        <v>59</v>
      </c>
      <c r="B49" s="316" t="str">
        <f>IF((ESS_I!D13="DOB")*(ESS_I!E13&lt;&gt;0),ESS_I!B13&amp;", ","")&amp;IF((ESS_I!D14="DOB")*(ESS_I!E14&lt;&gt;0),ESS_I!B14&amp;", ","")&amp;IF((ESS_I!D15="DOB")*(ESS_I!E15&lt;&gt;0),ESS_I!B15&amp;", ","")&amp;IF((ESS_I!D16="DOB")*(ESS_I!E16&lt;&gt;0),ESS_I!B16&amp;", ","")&amp;IF((ESS_I!D17="DOB")*(ESS_I!E17&lt;&gt;0),ESS_I!B17&amp;", ","")&amp;IF((ESS_I!D18="DOB")*(ESS_I!E18&lt;&gt;0),ESS_I!B18&amp;", ","")&amp;IF((ESS_I!D19="DOB")*(ESS_I!E19&lt;&gt;0),ESS_I!B19&amp;", ","")&amp;IF((ESS_I!D20="DOB")*(ESS_I!E20&lt;&gt;0),ESS_I!B20&amp;", ","")&amp;IF((ESS_I!D21="DOB")*(ESS_I!E21&lt;&gt;0),ESS_I!B21&amp;", ","")&amp;IF((ESS_I!D22="DOB")*(ESS_I!E22&lt;&gt;0),ESS_I!B22&amp;", ","")&amp;IF((ESS_I!D23="DOB")*(ESS_I!E23&lt;&gt;0),ESS_I!B23&amp;", ","")&amp;IF((ESS_I!D24="DOB")*(ESS_I!E24&lt;&gt;0),ESS_I!B24&amp;", ","")&amp;IF((ESS_I!D25="DOB")*(ESS_I!E25&lt;&gt;0),ESS_I!B25&amp;", ","")&amp;IF((ESS_I!D26="DOB")*(ESS_I!E26&lt;&gt;0),ESS_I!B26&amp;", ","")&amp;IF((ESS_I!D27="DOB")*(ESS_I!E27&lt;&gt;0),ESS_I!B27&amp;", ","")&amp;IF((ESS_I!D28="DOB")*(ESS_I!E28&lt;&gt;0),ESS_I!B28&amp;", ","")&amp;IF((ESS_I!D29="DOB")*(ESS_I!E29&lt;&gt;0),ESS_I!B29&amp;", ","")&amp;IF((ESS_I!D30="DOB")*(ESS_I!E30&lt;&gt;0),ESS_I!B30&amp;", ","")&amp;IF((ESS_I!D31="DOB")*(ESS_I!E31&lt;&gt;0),ESS_I!B31&amp;", ","")&amp;IF((ESS_I!D32="DOB")*(ESS_I!E32&lt;&gt;0),ESS_I!B32&amp;", ","")&amp;IF((ESS_I!D33="DOB")*(ESS_I!E33&lt;&gt;0),ESS_I!B33&amp;", ","")&amp;IF((ESS_I!D34="DOB")*(ESS_I!E34&lt;&gt;0),ESS_I!B34&amp;", ","")&amp;IF((ESS_I!D35="DOB")*(ESS_I!E35&lt;&gt;0),ESS_I!B35&amp;", ","")&amp;IF((ESS_I!D36="DOB")*(ESS_I!E36&lt;&gt;0),ESS_I!B36&amp;", ","")&amp;IF((ESS_I!D37="DOB")*(ESS_I!E37&lt;&gt;0),ESS_I!B37&amp;", ","")&amp;IF((ESS_I!D38="DOB")*(ESS_I!E38&lt;&gt;0),ESS_I!B38&amp;", ","")&amp;IF((ESS_I!D39="DOB")*(ESS_I!E39&lt;&gt;0),ESS_I!B39&amp;", ","")&amp;IF((ESS_I!D40="DOB")*(ESS_I!E40&lt;&gt;0),ESS_I!B40&amp;", ","")&amp;IF((ESS_I!D41="DOB")*(ESS_I!E41&lt;&gt;0),ESS_I!B41&amp;", ","")&amp;IF((ESS_I!D42="DOB")*(ESS_I!E42&lt;&gt;0),ESS_I!B42&amp;", ","")&amp;IF((ESS_I!D43="DOB")*(ESS_I!E43&lt;&gt;0),ESS_I!B43&amp;", ","")&amp;IF((ESS_I!D44="DOB")*(ESS_I!E44&lt;&gt;0),ESS_I!B44&amp;", ","")&amp;IF((ESS_I!D45="DOB")*(ESS_I!E45&lt;&gt;0),ESS_I!B45&amp;", ","")&amp;IF((ESS_I!D46="DOB")*(ESS_I!E46&lt;&gt;0),ESS_I!B46&amp;", ","")&amp;IF((ESS_I!D47="DOB")*(ESS_I!E47&lt;&gt;0),ESS_I!B47&amp;", ","")&amp;IF((ESS_I!D48="DOB")*(ESS_I!E48&lt;&gt;0),ESS_I!B48&amp;", ","")&amp;IF((ESS_I!D49="DOB")*(ESS_I!E49&lt;&gt;0),ESS_I!B49&amp;", ","")</f>
        <v xml:space="preserve">D05ESCL101, D05ESCL102, D05ESCL103, D05ESCL104, D05ESCL105, D05ESCL106, D05ESCL107, D05ESCL108, D05ESCL209, D05ESCL210, D05ESCL211, D05ESCL212, D05ESCL213, D05ESCL214, D05ESCL215, </v>
      </c>
      <c r="C49" s="328">
        <f>IF(ESS_I!F8&lt;&gt;0,ESS_I!F8*(SUMIFS(ESS_I!F13:F49,ESS_I!D13:D49,"=DOB",ESS_I!E13:E49,"&lt;&gt;0")+SUMIFS(ESS_I!G13:G49,ESS_I!D13:D49,"=DOB",ESS_I!E13:E49,"&lt;&gt;0")+SUMIFS(ESS_I!H13:H49,ESS_I!D13:D49,"=DOB",ESS_I!E13:E49,"&lt;&gt;0")+SUMIFS(ESS_I!I13:I49,ESS_I!D13:D49,"=DOB",ESS_I!E13:E49,"&lt;&gt;0")),14*(SUMIFS(ESS_I!F13:F49,ESS_I!D13:D49,"=DOB",ESS_I!E13:E49,"&lt;&gt;0")+SUMIFS(ESS_I!G13:G49,ESS_I!D13:D49,"=DOB",ESS_I!E13:E49,"&lt;&gt;0")+SUMIFS(ESS_I!H13:H49,ESS_I!D13:D49,"=DOB",ESS_I!E13:E49,"&lt;&gt;0")+SUMIFS(ESS_I!I13:I49,ESS_I!D13:D49,"=DOB",ESS_I!E13:E49,"&lt;&gt;0")))+IF(ESS_I!L8&lt;&gt;0,ESS_I!L8*(SUMIFS(ESS_I!L13:L49,ESS_I!D13:D49,"=DOB",ESS_I!E13:E49,"&lt;&gt;0")+SUMIFS(ESS_I!M13:M49,ESS_I!D13:D49,"=DOB",ESS_I!E13:E49,"&lt;&gt;0")+SUMIFS(ESS_I!N13:N49,ESS_I!D13:D49,"=DOB",ESS_I!E13:E49,"&lt;&gt;0")+SUMIFS(ESS_I!O13:O49,ESS_I!D13:D49,"=DOB",ESS_I!E13:E49,"&lt;&gt;0")),14*(SUMIFS(ESS_I!L13:L49,ESS_I!D13:D49,"=DOB",ESS_I!E13:E49,"&lt;&gt;0")+SUMIFS(ESS_I!M13:M49,ESS_I!D13:D49,"=DOB",ESS_I!E13:E49,"&lt;&gt;0")+SUMIFS(ESS_I!N13:N49,ESS_I!D13:D49,"=DOB",ESS_I!E13:E49,"&lt;&gt;0")+SUMIFS(ESS_I!O13:O49,ESS_I!D13:D49,"=DOB",ESS_I!E13:E49,"&lt;&gt;0")))</f>
        <v>714</v>
      </c>
      <c r="D49" s="216"/>
      <c r="E49" s="217"/>
      <c r="F49" s="218"/>
      <c r="G49" s="182"/>
      <c r="H49" s="183"/>
      <c r="I49" s="219"/>
    </row>
    <row r="50" spans="1:17" x14ac:dyDescent="0.25">
      <c r="A50" s="185" t="s">
        <v>53</v>
      </c>
      <c r="B50" s="317" t="str">
        <f>IF((ESS_I!D13="DO")*(ESS_I!E13&lt;&gt;0),ESS_I!B13&amp;", ","")&amp;IF((ESS_I!D14="DO")*(ESS_I!E14&lt;&gt;0),ESS_I!B14&amp;", ","")&amp;IF((ESS_I!D15="DO")*(ESS_I!E15&lt;&gt;0),ESS_I!B15&amp;", ","")&amp;IF((ESS_I!D16="DO")*(ESS_I!E16&lt;&gt;0),ESS_I!B16&amp;", ","")&amp;IF((ESS_I!D17="DO")*(ESS_I!E17&lt;&gt;0),ESS_I!B17&amp;", ","")&amp;IF((ESS_I!D18="DO")*(ESS_I!E18&lt;&gt;0),ESS_I!B18&amp;", ","")&amp;IF((ESS_I!D19="DO")*(ESS_I!E19&lt;&gt;0),ESS_I!B19&amp;", ","")&amp;IF((ESS_I!D20="DO")*(ESS_I!E20&lt;&gt;0),ESS_I!B20&amp;", ","")&amp;IF((ESS_I!D21="DO")*(ESS_I!E21&lt;&gt;0),ESS_I!B21&amp;", ","")&amp;IF((ESS_I!D22="DO")*(ESS_I!E22&lt;&gt;0),ESS_I!B22&amp;", ","")&amp;IF((ESS_I!D23="DO")*(ESS_I!E23&lt;&gt;0),ESS_I!B23&amp;", ","")&amp;IF((ESS_I!D24="DO")*(ESS_I!E24&lt;&gt;0),ESS_I!B24&amp;", ","")&amp;IF((ESS_I!D25="DO")*(ESS_I!E25&lt;&gt;0),ESS_I!B25&amp;", ","")&amp;IF((ESS_I!D26="DO")*(ESS_I!E26&lt;&gt;0),ESS_I!B26&amp;", ","")&amp;IF((ESS_I!D27="DO")*(ESS_I!E27&lt;&gt;0),ESS_I!B27&amp;", ","")&amp;IF((ESS_I!D28="DO")*(ESS_I!E28&lt;&gt;0),ESS_I!B28&amp;", ","")&amp;IF((ESS_I!D29="DO")*(ESS_I!E29&lt;&gt;0),ESS_I!B29&amp;", ","")&amp;IF((ESS_I!D30="DO")*(ESS_I!E30&lt;&gt;0),ESS_I!B30&amp;", ","")&amp;IF((ESS_I!D31="DO")*(ESS_I!E31&lt;&gt;0),ESS_I!B31&amp;", ","")&amp;IF((ESS_I!D32="DO")*(ESS_I!E32&lt;&gt;0),ESS_I!B32&amp;", ","")&amp;IF((ESS_I!D33="DO")*(ESS_I!E33&lt;&gt;0),ESS_I!B33&amp;", ","")&amp;IF((ESS_I!D34="DO")*(ESS_I!E34&lt;&gt;0),ESS_I!B34&amp;", ","")&amp;IF((ESS_I!D35="DO")*(ESS_I!E35&lt;&gt;0),ESS_I!B35&amp;", ","")&amp;IF((ESS_I!D36="DO")*(ESS_I!E36&lt;&gt;0),ESS_I!B36&amp;", ","")&amp;IF((ESS_I!D37="DO")*(ESS_I!E37&lt;&gt;0),ESS_I!B37&amp;", ","")&amp;IF((ESS_I!D38="DO")*(ESS_I!E38&lt;&gt;0),ESS_I!B38&amp;", ","")&amp;IF((ESS_I!D39="DO")*(ESS_I!E39&lt;&gt;0),ESS_I!B39&amp;", ","")&amp;IF((ESS_I!D40="DO")*(ESS_I!E40&lt;&gt;0),ESS_I!B40&amp;", ","")&amp;IF((ESS_I!D41="DO")*(ESS_I!E41&lt;&gt;0),ESS_I!B41&amp;", ","")&amp;IF((ESS_I!D42="DO")*(ESS_I!E42&lt;&gt;0),ESS_I!B42&amp;", ","")&amp;IF((ESS_I!D43="DO")*(ESS_I!E43&lt;&gt;0),ESS_I!B43&amp;", ","")&amp;IF((ESS_I!D44="DO")*(ESS_I!E44&lt;&gt;0),ESS_I!B44&amp;", ","")&amp;IF((ESS_I!D45="DO")*(ESS_I!E45&lt;&gt;0),ESS_I!B45&amp;", ","")&amp;IF((ESS_I!D46="DO")*(ESS_I!E46&lt;&gt;0),ESS_I!B46&amp;", ","")&amp;IF((ESS_I!D47="DO")*(ESS_I!E47&lt;&gt;0),ESS_I!B47&amp;", ","")&amp;IF((ESS_I!D48="DO")*(ESS_I!E48&lt;&gt;0),ESS_I!B48&amp;", ","")&amp;IF((ESS_I!D49="DO")*(ESS_I!E49&lt;&gt;0),ESS_I!B49&amp;", ","")</f>
        <v/>
      </c>
      <c r="C50" s="326">
        <f>IF(ESS_I!F8&lt;&gt;0,ESS_I!F8*(SUMIFS(ESS_I!F13:F49,ESS_I!D13:D49,"=DO",ESS_I!E13:E49,"&lt;&gt;0")+SUMIFS(ESS_I!G13:G49,ESS_I!D13:D49,"=DO",ESS_I!E13:E49,"&lt;&gt;0")+SUMIFS(ESS_I!H13:H49,ESS_I!D13:D49,"=DO",ESS_I!E13:E49,"&lt;&gt;0")+SUMIFS(ESS_I!I13:I49,ESS_I!D13:D49,"=DO",ESS_I!E13:E49,"&lt;&gt;0")),14*(SUMIFS(ESS_I!F13:F49,ESS_I!D13:D49,"=DO",ESS_I!E13:E49,"&lt;&gt;0")+SUMIFS(ESS_I!G13:G49,ESS_I!D13:D49,"=DO",ESS_I!E13:E49,"&lt;&gt;0")+SUMIFS(ESS_I!H13:H49,ESS_I!D13:D49,"=DO",ESS_I!E13:E49,"&lt;&gt;0")+SUMIFS(ESS_I!I13:I49,ESS_I!D13:D49,"=DO",ESS_I!E13:E49,"&lt;&gt;0")))+IF(ESS_I!L8&lt;&gt;0,ESS_I!L8*(SUMIFS(ESS_I!L13:L49,ESS_I!D13:D49,"=DO",ESS_I!E13:E49,"&lt;&gt;0")+SUMIFS(ESS_I!M13:M49,ESS_I!D13:D49,"=DO",ESS_I!E13:E49,"&lt;&gt;0")+SUMIFS(ESS_I!N13:N49,ESS_I!D13:D49,"=DO",ESS_I!E13:E49,"&lt;&gt;0")+SUMIFS(ESS_I!O13:O49,ESS_I!D13:D49,"=DO",ESS_I!E13:E49,"&lt;&gt;0")),14*(SUMIFS(ESS_I!L13:L49,ESS_I!D13:D49,"=DO",ESS_I!E13:E49,"&lt;&gt;0")+SUMIFS(ESS_I!M13:M49,ESS_I!D13:D49,"=DO",ESS_I!E13:E49,"&lt;&gt;0")+SUMIFS(ESS_I!N13:N49,ESS_I!D13:D49,"=DO",ESS_I!E13:E49,"&lt;&gt;0")+SUMIFS(ESS_I!O13:O49,ESS_I!D13:D49,"=DO",ESS_I!E13:E49,"&lt;&gt;0")))</f>
        <v>0</v>
      </c>
      <c r="D50" s="204"/>
      <c r="E50" s="221"/>
      <c r="F50" s="222"/>
      <c r="G50" s="187"/>
      <c r="H50" s="188"/>
      <c r="I50" s="219"/>
    </row>
    <row r="51" spans="1:17" ht="15.75" thickBot="1" x14ac:dyDescent="0.3">
      <c r="A51" s="193" t="s">
        <v>55</v>
      </c>
      <c r="B51" s="318" t="str">
        <f>IF((ESS_I!D13="DF")*(ESS_I!E13&lt;&gt;0),ESS_I!B13&amp;", ","")&amp;IF((ESS_I!D14="DF")*(ESS_I!E14&lt;&gt;0),ESS_I!B14&amp;", ","")&amp;IF((ESS_I!D15="DF")*(ESS_I!E15&lt;&gt;0),ESS_I!B15&amp;", ","")&amp;IF((ESS_I!D16="DF")*(ESS_I!E16&lt;&gt;0),ESS_I!B16&amp;", ","")&amp;IF((ESS_I!D17="DF")*(ESS_I!E17&lt;&gt;0),ESS_I!B17&amp;", ","")&amp;IF((ESS_I!D18="DF")*(ESS_I!E18&lt;&gt;0),ESS_I!B18&amp;", ","")&amp;IF((ESS_I!D19="DF")*(ESS_I!E19&lt;&gt;0),ESS_I!B19&amp;", ","")&amp;IF((ESS_I!D20="DF")*(ESS_I!E20&lt;&gt;0),ESS_I!B20&amp;", ","")&amp;IF((ESS_I!D21="DF")*(ESS_I!E21&lt;&gt;0),ESS_I!B21&amp;", ","")&amp;IF((ESS_I!D22="DF")*(ESS_I!E22&lt;&gt;0),ESS_I!B22&amp;", ","")&amp;IF((ESS_I!D23="DF")*(ESS_I!E23&lt;&gt;0),ESS_I!B23&amp;", ","")&amp;IF((ESS_I!D24="DF")*(ESS_I!E24&lt;&gt;0),ESS_I!B24&amp;", ","")&amp;IF((ESS_I!D25="DF")*(ESS_I!E25&lt;&gt;0),ESS_I!B25&amp;", ","")&amp;IF((ESS_I!D26="DF")*(ESS_I!E26&lt;&gt;0),ESS_I!B26&amp;", ","")&amp;IF((ESS_I!D27="DF")*(ESS_I!E27&lt;&gt;0),ESS_I!B27&amp;", ","")&amp;IF((ESS_I!D28="DF")*(ESS_I!E28&lt;&gt;0),ESS_I!B28&amp;", ","")&amp;IF((ESS_I!D29="DF")*(ESS_I!E29&lt;&gt;0),ESS_I!B29&amp;", ","")&amp;IF((ESS_I!D30="DF")*(ESS_I!E30&lt;&gt;0),ESS_I!B30&amp;", ","")&amp;IF((ESS_I!D31="DF")*(ESS_I!E31&lt;&gt;0),ESS_I!B31&amp;", ","")&amp;IF((ESS_I!D32="DF")*(ESS_I!E32&lt;&gt;0),ESS_I!B32&amp;", ","")&amp;IF((ESS_I!D33="DF")*(ESS_I!E33&lt;&gt;0),ESS_I!B33&amp;", ","")&amp;IF((ESS_I!D34="DF")*(ESS_I!E34&lt;&gt;0),ESS_I!B34&amp;", ","")&amp;IF((ESS_I!D35="DF")*(ESS_I!E35&lt;&gt;0),ESS_I!B35&amp;", ","")&amp;IF((ESS_I!D36="DF")*(ESS_I!E36&lt;&gt;0),ESS_I!B36&amp;", ","")&amp;IF((ESS_I!D37="DF")*(ESS_I!E37&lt;&gt;0),ESS_I!B37&amp;", ","")&amp;IF((ESS_I!D38="DF")*(ESS_I!E38&lt;&gt;0),ESS_I!B38&amp;", ","")&amp;IF((ESS_I!D39="DF")*(ESS_I!E39&lt;&gt;0),ESS_I!B39&amp;", ","")&amp;IF((ESS_I!D40="DF")*(ESS_I!E40&lt;&gt;0),ESS_I!B40&amp;", ","")&amp;IF((ESS_I!D41="DF")*(ESS_I!E41&lt;&gt;0),ESS_I!B41&amp;", ","")&amp;IF((ESS_I!D42="DF")*(ESS_I!E42&lt;&gt;0),ESS_I!B42&amp;", ","")&amp;IF((ESS_I!D43="DF")*(ESS_I!E43&lt;&gt;0),ESS_I!B43&amp;", ","")&amp;IF((ESS_I!D44="DF")*(ESS_I!E44&lt;&gt;0),ESS_I!B44&amp;", ","")&amp;IF((ESS_I!D45="DF")*(ESS_I!E45&lt;&gt;0),ESS_I!B45&amp;", ","")&amp;IF((ESS_I!D46="DF")*(ESS_I!E46&lt;&gt;0),ESS_I!B46&amp;", ","")&amp;IF((ESS_I!D47="DF")*(ESS_I!E47&lt;&gt;0),ESS_I!B47&amp;", ","")&amp;IF((ESS_I!D48="DF")*(ESS_I!E48&lt;&gt;0),ESS_I!B48&amp;", ","")&amp;IF((ESS_I!D49="DF")*(ESS_I!E49&lt;&gt;0),ESS_I!B49&amp;", ","")</f>
        <v xml:space="preserve">D14MP1L101, D14MP1L202, </v>
      </c>
      <c r="C51" s="329">
        <f>IF(ESS_I!F8&lt;&gt;0,ESS_I!F8*(SUMIFS(ESS_I!F13:F49,ESS_I!D13:D49,"=DF",ESS_I!E13:E49,"&gt;=0")+SUMIFS(ESS_I!G13:G49,ESS_I!D13:D49,"=DF",ESS_I!E13:E49,"&gt;=0")+SUMIFS(ESS_I!H13:H49,ESS_I!D13:D49,"=DF",ESS_I!E13:E49,"&gt;=0")+SUMIFS(ESS_I!I13:I49,ESS_I!D13:D49,"=DF",ESS_I!E13:E49,"&gt;=0")),14*(SUMIFS(ESS_I!F13:F49,ESS_I!D13:D49,"=DF",ESS_I!E13:E49,"&gt;=0")+SUMIFS(ESS_I!G13:G49,ESS_I!D13:D49,"=DF",ESS_I!E13:E49,"&gt;=0")+SUMIFS(ESS_I!H13:H49,ESS_I!D13:D49,"=DF",ESS_I!E13:E49,"&gt;=0")+SUMIFS(ESS_I!I13:I49,ESS_I!D13:D49,"=DF",ESS_I!E13:E49,"&gt;=0")))+IF(ESS_I!L8&lt;&gt;0,ESS_I!L8*(SUMIFS(ESS_I!L13:L49,ESS_I!D13:D49,"=DF",ESS_I!E13:E49,"&gt;=0")+SUMIFS(ESS_I!M13:M49,ESS_I!D13:D49,"=DF",ESS_I!E13:E49,"&gt;=0")+SUMIFS(ESS_I!N13:N49,ESS_I!D13:D49,"=DF",ESS_I!E13:E49,"&gt;=0")+SUMIFS(ESS_I!O13:O49,ESS_I!D13:D49,"=DF",ESS_I!E13:E49,"&gt;=0")),14*(SUMIFS(ESS_I!L13:L49,ESS_I!D13:D49,"=DF",ESS_I!E13:E49,"&gt;=0")+SUMIFS(ESS_I!M13:M49,ESS_I!D13:D49,"=DF",ESS_I!E13:E49,"&gt;=0")+SUMIFS(ESS_I!N13:N49,ESS_I!D13:D49,"=DF",ESS_I!E13:E49,"&gt;=0")+SUMIFS(ESS_I!O13:O49,ESS_I!D13:D49,"=DF",ESS_I!E13:E49,"&gt;=0")))</f>
        <v>112</v>
      </c>
      <c r="D51" s="227"/>
      <c r="E51" s="224"/>
      <c r="F51" s="225"/>
      <c r="G51" s="228"/>
      <c r="H51" s="229"/>
      <c r="I51" s="219"/>
    </row>
    <row r="53" spans="1:17" x14ac:dyDescent="0.25">
      <c r="C53" s="321">
        <f>SUM(C49:C50)</f>
        <v>714</v>
      </c>
    </row>
    <row r="54" spans="1:17" ht="18.75" x14ac:dyDescent="0.3">
      <c r="B54" s="360" t="s">
        <v>25</v>
      </c>
    </row>
    <row r="55" spans="1:17" ht="30" x14ac:dyDescent="0.25">
      <c r="D55" s="170"/>
      <c r="E55" s="170"/>
      <c r="F55" s="213" t="s">
        <v>23</v>
      </c>
      <c r="G55" s="214"/>
      <c r="H55" s="215"/>
    </row>
    <row r="56" spans="1:17" x14ac:dyDescent="0.25">
      <c r="A56" s="173" t="s">
        <v>56</v>
      </c>
      <c r="D56" s="174"/>
      <c r="E56" s="174"/>
      <c r="F56" s="174"/>
      <c r="G56" s="170"/>
      <c r="H56" s="170"/>
    </row>
    <row r="57" spans="1:17" ht="15.75" thickBot="1" x14ac:dyDescent="0.3">
      <c r="D57" s="174"/>
      <c r="E57" s="174"/>
      <c r="F57" s="174"/>
      <c r="G57" s="174"/>
      <c r="H57" s="174"/>
    </row>
    <row r="58" spans="1:17" ht="15.75" thickBot="1" x14ac:dyDescent="0.3">
      <c r="A58" s="177" t="s">
        <v>18</v>
      </c>
      <c r="B58" s="315" t="s">
        <v>17</v>
      </c>
      <c r="C58" s="322" t="s">
        <v>20</v>
      </c>
      <c r="D58" s="177" t="s">
        <v>16</v>
      </c>
      <c r="E58" s="442" t="s">
        <v>22</v>
      </c>
      <c r="F58" s="443"/>
      <c r="G58" s="444" t="s">
        <v>21</v>
      </c>
      <c r="H58" s="445"/>
    </row>
    <row r="59" spans="1:17" x14ac:dyDescent="0.25">
      <c r="A59" s="180" t="s">
        <v>45</v>
      </c>
      <c r="B59" s="316" t="str">
        <f>IF((ESS_II!C13="DF")*(ESS_II!E13&lt;&gt;0),ESS_II!B13&amp;", ","")&amp;IF((ESS_II!C14="DF")*(ESS_II!E14&lt;&gt;0),ESS_II!B14&amp;", ","")&amp;IF((ESS_II!C15="DF")*(ESS_II!E15&lt;&gt;0),ESS_II!B15&amp;", ","")&amp;IF((ESS_II!C16="DF")*(ESS_II!E16&lt;&gt;0),ESS_II!B16&amp;", ","")&amp;IF((ESS_II!C17="DF")*(ESS_II!E17&lt;&gt;0),ESS_II!B17&amp;", ","")&amp;IF((ESS_II!C18="DF")*(ESS_II!E18&lt;&gt;0),ESS_II!B18&amp;", ","")&amp;IF((ESS_II!C19="DF")*(ESS_II!E19&lt;&gt;0),ESS_II!B19&amp;", ","")&amp;IF((ESS_II!C20="DF")*(ESS_II!E20&lt;&gt;0),ESS_II!B20&amp;", ","")&amp;IF((ESS_II!C21="DF")*(ESS_II!E21&lt;&gt;0),ESS_II!B21&amp;", ","")&amp;IF((ESS_II!C22="DF")*(ESS_II!E22&lt;&gt;0),ESS_II!B22&amp;", ","")&amp;IF((ESS_II!C23="DF")*(ESS_II!E23&lt;&gt;0),ESS_II!B23&amp;", ","")&amp;IF((ESS_II!C24="DF")*(ESS_II!E24&lt;&gt;0),ESS_II!B24&amp;", ","")&amp;IF((ESS_II!C25="DF")*(ESS_II!E25&lt;&gt;0),ESS_II!B25&amp;", ","")&amp;IF((ESS_II!C26="DF")*(ESS_II!E26&lt;&gt;0),ESS_II!B26&amp;", ","")&amp;IF((ESS_II!C27="DF")*(ESS_II!E27&lt;&gt;0),ESS_II!B27&amp;", ","")&amp;IF((ESS_II!C28="DF")*(ESS_II!E28&lt;&gt;0),ESS_II!B28&amp;", ","")&amp;IF((ESS_II!C29="DF")*(ESS_II!E29&lt;&gt;0),ESS_II!B29&amp;", ","")&amp;IF((ESS_II!C30="DF")*(ESS_II!E30&lt;&gt;0),ESS_II!B30&amp;", ","")&amp;IF((ESS_II!C31="DF")*(ESS_II!E31&lt;&gt;0),ESS_II!B31&amp;", ","")&amp;IF((ESS_II!C32="DF")*(ESS_II!E32&lt;&gt;0),ESS_II!B32&amp;", ","")&amp;IF((ESS_II!C33="DF")*(ESS_II!E33&lt;&gt;0),ESS_II!B33&amp;", ","")&amp;IF((ESS_II!C34="DF")*(ESS_II!E34&lt;&gt;0),ESS_II!B34&amp;", ","")&amp;IF((ESS_II!C35="DF")*(ESS_II!E35&lt;&gt;0),ESS_II!B35&amp;", ","")&amp;IF((ESS_II!C36="DF")*(ESS_II!E36&lt;&gt;0),ESS_II!B36&amp;", ","")&amp;IF((ESS_II!C37="DF")*(ESS_II!E37&lt;&gt;0),ESS_II!B37&amp;", ","")&amp;IF((ESS_II!C38="DF")*(ESS_II!E38&lt;&gt;0),ESS_II!B38&amp;", ","")&amp;IF((ESS_II!C39="DF")*(ESS_II!E39&lt;&gt;0),ESS_II!B39&amp;", ","")&amp;IF((ESS_II!C40="DF")*(ESS_II!E40&lt;&gt;0),ESS_II!B40&amp;", ","")&amp;IF((ESS_II!C41="DF")*(ESS_II!E41&lt;&gt;0),ESS_II!B41&amp;", ","")&amp;IF((ESS_II!C42="DF")*(ESS_II!E42&lt;&gt;0),ESS_II!B42&amp;", ","")&amp;IF((ESS_II!C43="DF")*(ESS_II!E43&lt;&gt;0),ESS_II!B43&amp;", ","")&amp;IF((ESS_II!C44="DF")*(ESS_II!E44&lt;&gt;0),ESS_II!B48&amp;", ","")&amp;IF((ESS_II!C45="DF")*(ESS_II!E45&lt;&gt;0),ESS_II!B45&amp;", ","")&amp;IF((ESS_II!C46="DF")*(ESS_II!E46&lt;&gt;0),ESS_II!B46&amp;", ","")&amp;IF((ESS_II!C47="DF")*(ESS_II!E47&lt;&gt;0),ESS_II!B47&amp;", ","")&amp;IF((ESS_II!C48="DF")*(ESS_II!E48&lt;&gt;0),ESS_II!B48&amp;", ","")&amp;IF((ESS_II!C49="DF")*(ESS_II!E49&lt;&gt;0),ESS_II!B49&amp;", ","")</f>
        <v xml:space="preserve">D14MP1CL103, </v>
      </c>
      <c r="C59" s="323">
        <f>IF(ESS_II!F8&lt;&gt;0,ESS_II!F8*(SUMIFS(ESS_II!F13:F49,ESS_II!C13:C49,"=DF",ESS_II!E13:E49,"&lt;&gt;0",ESS_II!D13:D49,"&lt;&gt;DF")+SUMIFS(ESS_II!G13:G49,ESS_II!C13:C49,"=DF",ESS_II!E13:E49,"&lt;&gt;0",ESS_II!D13:D49,"&lt;&gt;DF")+SUMIFS(ESS_II!H13:H49,ESS_II!C13:C49,"=DF",ESS_II!E13:E49,"&lt;&gt;0",ESS_II!D13:D49,"&lt;&gt;DF")+SUMIFS(ESS_II!I13:I49,ESS_II!C13:C49,"=DF",ESS_II!E13:E49,"&lt;&gt;0",ESS_II!D13:D49,"&lt;&gt;DF")),14*(SUMIFS(ESS_II!F13:F49,ESS_II!C13:C49,"=DF",ESS_II!E13:E49,"&lt;&gt;0",ESS_II!D13:D49,"&lt;&gt;DF")+SUMIFS(ESS_II!G13:G49,ESS_II!C13:C49,"=DF",ESS_II!E13:E49,"&lt;&gt;0",ESS_II!D13:D49,"&lt;&gt;DF")+SUMIFS(ESS_II!H13:H49,ESS_II!C13:C49,"=DF",ESS_II!E13:E49,"&lt;&gt;0",ESS_II!D13:D49,"&lt;&gt;DF")+SUMIFS(ESS_II!I13:I49,ESS_II!C13:C49,"=DF",ESS_II!E13:E49,"&lt;&gt;0",ESS_II!D13:D49,"&lt;&gt;DF")))+IF(ESS_II!L8&lt;&gt;0,ESS_II!L8*(SUMIFS(ESS_II!L13:L49,ESS_II!C13:C49,"=DF",ESS_II!E13:E49,"&lt;&gt;0",ESS_II!D13:D49,"&lt;&gt;DF")+SUMIFS(ESS_II!M13:M49,ESS_II!C13:C49,"=DF",ESS_II!E13:E49,"&lt;&gt;0",ESS_II!D13:D49,"&lt;&gt;DF")+SUMIFS(ESS_II!N13:N49,ESS_II!C13:C49,"=DF",ESS_II!E13:E49,"&lt;&gt;0",ESS_II!D13:D49,"&lt;&gt;DF")+SUMIFS(ESS_II!O13:O49,ESS_II!C13:C49,"=DF",ESS_II!E13:E49,"&lt;&gt;0",ESS_II!D13:D49,"&lt;&gt;DF")),14*(SUMIFS(ESS_II!L13:L49,ESS_II!C13:C49,"=DF",ESS_II!E13:E49,"&lt;&gt;0",ESS_II!D13:D49,"&lt;&gt;DF")+SUMIFS(ESS_II!M13:M49,ESS_II!C13:C49,"=DF",ESS_II!E13:E49,"&lt;&gt;0",ESS_II!D13:D49,"&lt;&gt;DF")+SUMIFS(ESS_II!N13:N49,ESS_II!C13:C49,"=DF",ESS_II!E13:E49,"&lt;&gt;0",ESS_II!D13:D49,"&lt;&gt;DF")+SUMIFS(ESS_II!O13:O49,ESS_II!C13:C49,"=DF",ESS_II!E13:E49,"&lt;&gt;0",ESS_II!D13:D49,"&lt;&gt;DF")))</f>
        <v>0</v>
      </c>
      <c r="D59" s="216"/>
      <c r="E59" s="217"/>
      <c r="F59" s="218"/>
      <c r="G59" s="182"/>
      <c r="H59" s="183"/>
    </row>
    <row r="60" spans="1:17" ht="45" x14ac:dyDescent="0.25">
      <c r="A60" s="185" t="s">
        <v>47</v>
      </c>
      <c r="B60" s="317" t="str">
        <f>IF((ESS_II!C13="DD")*(ESS_II!E13&lt;&gt;0),ESS_II!B13&amp;", ","")&amp;IF((ESS_II!C14="DD")*(ESS_II!E14&lt;&gt;0),ESS_II!B14&amp;", ","")&amp;IF((ESS_II!C15="DD")*(ESS_II!E15&lt;&gt;0),ESS_II!B15&amp;", ","")&amp;IF((ESS_II!C16="DD")*(ESS_II!E16&lt;&gt;0),ESS_II!B16&amp;", ","")&amp;IF((ESS_II!C17="DD")*(ESS_II!E17&lt;&gt;0),ESS_II!B17&amp;", ","")&amp;IF((ESS_II!C18="DD")*(ESS_II!E18&lt;&gt;0),ESS_II!B18&amp;", ","")&amp;IF((ESS_II!C19="DD")*(ESS_II!E19&lt;&gt;0),ESS_II!B19&amp;", ","")&amp;IF((ESS_II!C20="DD")*(ESS_II!E20&lt;&gt;0),ESS_II!B20&amp;", ","")&amp;IF((ESS_II!C21="DD")*(ESS_II!E21&lt;&gt;0),ESS_II!B21&amp;", ","")&amp;IF((ESS_II!C22="DD")*(ESS_II!E22&lt;&gt;0),ESS_II!B22&amp;", ","")&amp;IF((ESS_II!C23="DD")*(ESS_II!E23&lt;&gt;0),ESS_II!B23&amp;", ","")&amp;IF((ESS_II!C24="DD")*(ESS_II!E24&lt;&gt;0),ESS_II!B24&amp;", ","")&amp;IF((ESS_II!C25="DD")*(ESS_II!E25&lt;&gt;0),ESS_II!B25&amp;", ","")&amp;IF((ESS_II!C26="DD")*(ESS_II!E26&lt;&gt;0),ESS_II!B26&amp;", ","")&amp;IF((ESS_II!C27="DD")*(ESS_II!E27&lt;&gt;0),ESS_II!B27&amp;", ","")&amp;IF((ESS_II!C28="DD")*(ESS_II!E28&lt;&gt;0),ESS_II!B28&amp;", ","")&amp;IF((ESS_II!C29="DD")*(ESS_II!E29&lt;&gt;0),ESS_II!B29&amp;", ","")&amp;IF((ESS_II!C30="DD")*(ESS_II!E30&lt;&gt;0),ESS_II!B30&amp;", ","")&amp;IF((ESS_II!C31="DD")*(ESS_II!E31&lt;&gt;0),ESS_II!B31&amp;", ","")&amp;IF((ESS_II!C32="DD")*(ESS_II!E32&lt;&gt;0),ESS_II!B32&amp;", ","")&amp;IF((ESS_II!C33="DD")*(ESS_II!E33&lt;&gt;0),ESS_II!B33&amp;", ","")&amp;IF((ESS_II!C34="DD")*(ESS_II!E34&lt;&gt;0),ESS_II!B34&amp;", ","")&amp;IF((ESS_II!C35="DD")*(ESS_II!E35&lt;&gt;0),ESS_II!B35&amp;", ","")&amp;IF((ESS_II!C36="DD")*(ESS_II!E36&lt;&gt;0),ESS_II!B36&amp;", ","")&amp;IF((ESS_II!C37="DD")*(ESS_II!E37&lt;&gt;0),ESS_II!B37&amp;", ","")&amp;IF((ESS_II!C38="DD")*(ESS_II!E38&lt;&gt;0),ESS_II!B38&amp;", ","")&amp;IF((ESS_II!C39="DD")*(ESS_II!E39&lt;&gt;0),ESS_II!B39&amp;", ","")&amp;IF((ESS_II!C40="DD")*(ESS_II!E40&lt;&gt;0),ESS_II!B40&amp;", ","")&amp;IF((ESS_II!C41="DD")*(ESS_II!E41&lt;&gt;0),ESS_II!B41&amp;", ","")&amp;IF((ESS_II!C42="DD")*(ESS_II!E42&lt;&gt;0),ESS_II!B42&amp;", ","")&amp;IF((ESS_II!C43="DD")*(ESS_II!E43&lt;&gt;0),ESS_II!B43&amp;", ","")&amp;IF((ESS_II!C44="DD")*(ESS_II!E44&lt;&gt;0),ESS_II!B48&amp;", ","")&amp;IF((ESS_II!C45="DD")*(ESS_II!E45&lt;&gt;0),ESS_II!B45&amp;", ","")&amp;IF((ESS_II!C46="DD")*(ESS_II!E46&lt;&gt;0),ESS_II!B46&amp;", ","")&amp;IF((ESS_II!C47="DD")*(ESS_II!E47&lt;&gt;0),ESS_II!B47&amp;", ","")&amp;IF((ESS_II!C48="DD")*(ESS_II!E48&lt;&gt;0),ESS_II!B48&amp;", ","")&amp;IF((ESS_II!C49="DD")*(ESS_II!E49&lt;&gt;0),ESS_II!B49&amp;", ","")</f>
        <v xml:space="preserve">D05ESCL316, D05ESCL317, D05ESCL321, D05ESCL428, D05ESCL429, D05ESCL430, D05ESCL431, </v>
      </c>
      <c r="C60" s="324">
        <f>IF(ESS_II!F8&lt;&gt;0,ESS_II!F8*(SUMIFS(ESS_II!F13:F49,ESS_II!C13:C49,"=DD",ESS_II!E13:E49,"&lt;&gt;0",ESS_II!D13:D49,"&lt;&gt;DF")+SUMIFS(ESS_II!G13:G49,ESS_II!C13:C49,"=DD",ESS_II!E13:E49,"&lt;&gt;0",ESS_II!D13:D49,"&lt;&gt;DF")+SUMIFS(ESS_II!H13:H49,ESS_II!C13:C49,"=DD",ESS_II!E13:E49,"&lt;&gt;0",ESS_II!D13:D49,"&lt;&gt;DF")+SUMIFS(ESS_II!I13:I49,ESS_II!C13:C49,"=DD",ESS_II!E13:E49,"&lt;&gt;0",ESS_II!D13:D49,"&lt;&gt;DF")),14*(SUMIFS(ESS_II!F13:F49,ESS_II!C13:C49,"=DD",ESS_II!E13:E49,"&lt;&gt;0",ESS_II!D13:D49,"&lt;&gt;DF")+SUMIFS(ESS_II!G13:G49,ESS_II!C13:C49,"=DD",ESS_II!E13:E49,"&lt;&gt;0",ESS_II!D13:D49,"&lt;&gt;DF")+SUMIFS(ESS_II!H13:H49,ESS_II!C13:C49,"=DD",ESS_II!E13:E49,"&lt;&gt;0",ESS_II!D13:D49,"&lt;&gt;DF")+SUMIFS(ESS_II!I13:I49,ESS_II!C13:C49,"=DD",ESS_II!E13:E49,"&lt;&gt;0",ESS_II!D13:D49,"&lt;&gt;DF")))+IF(ESS_II!L8&lt;&gt;0,ESS_II!L8*(SUMIFS(ESS_II!L13:L49,ESS_II!C13:C49,"=DD",ESS_II!E13:E49,"&lt;&gt;0",ESS_II!D13:D49,"&lt;&gt;DF")+SUMIFS(ESS_II!M13:M49,ESS_II!C13:C49,"=DD",ESS_II!E13:E49,"&lt;&gt;0",ESS_II!D13:D49,"&lt;&gt;DF")+SUMIFS(ESS_II!N13:N49,ESS_II!C13:C49,"=DD",ESS_II!E13:E49,"&lt;&gt;0",ESS_II!D13:D49,"&lt;&gt;DF")+SUMIFS(ESS_II!O13:O49,ESS_II!C13:C49,"=DD",ESS_II!E13:E49,"&lt;&gt;0",ESS_II!D13:D49,"&lt;&gt;DF")),14*(SUMIFS(ESS_II!L13:L49,ESS_II!C13:C49,"=DD",ESS_II!E13:E49,"&lt;&gt;0",ESS_II!D13:D49,"&lt;&gt;DF")+SUMIFS(ESS_II!M13:M49,ESS_II!C13:C49,"=DD",ESS_II!E13:E49,"&lt;&gt;0",ESS_II!D13:D49,"&lt;&gt;DF")+SUMIFS(ESS_II!N13:N49,ESS_II!C13:C49,"=DD",ESS_II!E13:E49,"&lt;&gt;0",ESS_II!D13:D49,"&lt;&gt;DF")+SUMIFS(ESS_II!O13:O49,ESS_II!C13:C49,"=DD",ESS_II!E13:E49,"&lt;&gt;0",ESS_II!D13:D49,"&lt;&gt;DF")))</f>
        <v>322</v>
      </c>
      <c r="D60" s="220"/>
      <c r="E60" s="221"/>
      <c r="F60" s="222"/>
      <c r="G60" s="187"/>
      <c r="H60" s="188"/>
    </row>
    <row r="61" spans="1:17" ht="45" x14ac:dyDescent="0.25">
      <c r="A61" s="185" t="s">
        <v>49</v>
      </c>
      <c r="B61" s="317" t="str">
        <f>IF((ESS_II!C13="DS")*(ESS_II!E13&lt;&gt;0),ESS_II!B13&amp;", ","")&amp;IF((ESS_II!C14="DS")*(ESS_II!E14&lt;&gt;0),ESS_II!B14&amp;", ","")&amp;IF((ESS_II!C15="DS")*(ESS_II!E15&lt;&gt;0),ESS_II!B15&amp;", ","")&amp;IF((ESS_II!C16="DS")*(ESS_II!E16&lt;&gt;0),ESS_II!B16&amp;", ","")&amp;IF((ESS_II!C17="DS")*(ESS_II!E17&lt;&gt;0),ESS_II!B17&amp;", ","")&amp;IF((ESS_II!C18="DS")*(ESS_II!E18&lt;&gt;0),ESS_II!B18&amp;", ","")&amp;IF((ESS_II!C19="DS")*(ESS_II!E19&lt;&gt;0),ESS_II!B19&amp;", ","")&amp;IF((ESS_II!C20="DS")*(ESS_II!E20&lt;&gt;0),ESS_II!B20&amp;", ","")&amp;IF((ESS_II!C21="DS")*(ESS_II!E21&lt;&gt;0),ESS_II!B21&amp;", ","")&amp;IF((ESS_II!C22="DS")*(ESS_II!E22&lt;&gt;0),ESS_II!B22&amp;", ","")&amp;IF((ESS_II!C23="DS")*(ESS_II!E23&lt;&gt;0),ESS_II!B23&amp;", ","")&amp;IF((ESS_II!C24="DS")*(ESS_II!E24&lt;&gt;0),ESS_II!B24&amp;", ","")&amp;IF((ESS_II!C25="DS")*(ESS_II!E25&lt;&gt;0),ESS_II!B25&amp;", ","")&amp;IF((ESS_II!C26="DS")*(ESS_II!E26&lt;&gt;0),ESS_II!B26&amp;", ","")&amp;IF((ESS_II!C27="DS")*(ESS_II!E27&lt;&gt;0),ESS_II!B27&amp;", ","")&amp;IF((ESS_II!C28="DS")*(ESS_II!E28&lt;&gt;0),ESS_II!B28&amp;", ","")&amp;IF((ESS_II!C29="DS")*(ESS_II!E29&lt;&gt;0),ESS_II!B29&amp;", ","")&amp;IF((ESS_II!C30="DS")*(ESS_II!E30&lt;&gt;0),ESS_II!B30&amp;", ","")&amp;IF((ESS_II!C31="DS")*(ESS_II!E31&lt;&gt;0),ESS_II!B31&amp;", ","")&amp;IF((ESS_II!C32="DS")*(ESS_II!E32&lt;&gt;0),ESS_II!B32&amp;", ","")&amp;IF((ESS_II!C33="DS")*(ESS_II!E33&lt;&gt;0),ESS_II!B33&amp;", ","")&amp;IF((ESS_II!C34="DS")*(ESS_II!E34&lt;&gt;0),ESS_II!B34&amp;", ","")&amp;IF((ESS_II!C35="DS")*(ESS_II!E35&lt;&gt;0),ESS_II!B35&amp;", ","")&amp;IF((ESS_II!C36="DS")*(ESS_II!E36&lt;&gt;0),ESS_II!B36&amp;", ","")&amp;IF((ESS_II!C37="DS")*(ESS_II!E37&lt;&gt;0),ESS_II!B37&amp;", ","")&amp;IF((ESS_II!C38="DS")*(ESS_II!E38&lt;&gt;0),ESS_II!B38&amp;", ","")&amp;IF((ESS_II!C39="DS")*(ESS_II!E39&lt;&gt;0),ESS_II!B39&amp;", ","")&amp;IF((ESS_II!C40="DS")*(ESS_II!E40&lt;&gt;0),ESS_II!B40&amp;", ","")&amp;IF((ESS_II!C41="DS")*(ESS_II!E41&lt;&gt;0),ESS_II!B41&amp;", ","")&amp;IF((ESS_II!C42="DS")*(ESS_II!E42&lt;&gt;0),ESS_II!B42&amp;", ","")&amp;IF((ESS_II!C43="DS")*(ESS_II!E43&lt;&gt;0),ESS_II!B43&amp;", ","")&amp;IF((ESS_II!C44="DS")*(ESS_II!E44&lt;&gt;0),ESS_II!B48&amp;", ","")&amp;IF((ESS_II!C45="DS")*(ESS_II!E45&lt;&gt;0),ESS_II!B45&amp;", ","")&amp;IF((ESS_II!C46="DS")*(ESS_II!E46&lt;&gt;0),ESS_II!B46&amp;", ","")&amp;IF((ESS_II!C47="DS")*(ESS_II!E47&lt;&gt;0),ESS_II!B47&amp;", ","")&amp;IF((ESS_II!C48="DS")*(ESS_II!E48&lt;&gt;0),ESS_II!B48&amp;", ","")&amp;IF((ESS_II!C49="DS")*(ESS_II!E49&lt;&gt;0),ESS_II!B49&amp;", ","")</f>
        <v xml:space="preserve">D05ESCL318, D05ESCL319, D05ESCL320, D05ESCL324, D05ESCL425, D05ESCL426, D05ESCL427, D14MP1CL204, </v>
      </c>
      <c r="C61" s="324">
        <f>IF(ESS_II!F8&lt;&gt;0,ESS_II!F8*(SUMIFS(ESS_II!F13:F49,ESS_II!C13:C49,"=DS",ESS_II!E13:E49,"&lt;&gt;0",ESS_II!D13:D49,"&lt;&gt;DF")+SUMIFS(ESS_II!G13:G49,ESS_II!C13:C49,"=DS",ESS_II!E13:E49,"&lt;&gt;0",ESS_II!D13:D49,"&lt;&gt;DF")+SUMIFS(ESS_II!H13:H49,ESS_II!C13:C49,"=DS",ESS_II!E13:E49,"&lt;&gt;0",ESS_II!D13:D49,"&lt;&gt;DF")+SUMIFS(ESS_II!I13:I49,ESS_II!C13:C49,"=DS",ESS_II!E13:E49,"&lt;&gt;0",ESS_II!D13:D49,"&lt;&gt;DF")),14*(SUMIFS(ESS_II!F13:F49,ESS_II!C13:C49,"=DS",ESS_II!E13:E49,"&lt;&gt;0",ESS_II!D13:D49,"&lt;&gt;DF")+SUMIFS(ESS_II!G13:G49,ESS_II!C13:C49,"=DS",ESS_II!E13:E49,"&lt;&gt;0",ESS_II!D13:D49,"&lt;&gt;DF")+SUMIFS(ESS_II!H13:H49,ESS_II!C13:C49,"=DS",ESS_II!E13:E49,"&lt;&gt;0",ESS_II!D13:D49,"&lt;&gt;DF")+SUMIFS(ESS_II!I13:I49,ESS_II!C13:C49,"=DS",ESS_II!E13:E49,"&lt;&gt;0",ESS_II!D13:D49,"&lt;&gt;DF")))+IF(ESS_II!L8&lt;&gt;0,ESS_II!L8*(SUMIFS(ESS_II!L13:L49,ESS_II!C13:C49,"=DS",ESS_II!E13:E49,"&lt;&gt;0",ESS_II!D13:D49,"&lt;&gt;DF")+SUMIFS(ESS_II!M13:M49,ESS_II!C13:C49,"=DS",ESS_II!E13:E49,"&lt;&gt;0",ESS_II!D13:D49,"&lt;&gt;DF")+SUMIFS(ESS_II!N13:N49,ESS_II!C13:C49,"=DS",ESS_II!E13:E49,"&lt;&gt;0",ESS_II!D13:D49,"&lt;&gt;DF")+SUMIFS(ESS_II!O13:O49,ESS_II!C13:C49,"=DS",ESS_II!E13:E49,"&lt;&gt;0",ESS_II!D13:D49,"&lt;&gt;DF")),14*(SUMIFS(ESS_II!L13:L49,ESS_II!C13:C49,"=DS",ESS_II!E13:E49,"&lt;&gt;0",ESS_II!D13:D49,"&lt;&gt;DF")+SUMIFS(ESS_II!M13:M49,ESS_II!C13:C49,"=DS",ESS_II!E13:E49,"&lt;&gt;0",ESS_II!D13:D49,"&lt;&gt;DF")+SUMIFS(ESS_II!N13:N49,ESS_II!C13:C49,"=DS",ESS_II!E13:E49,"&lt;&gt;0",ESS_II!D13:D49,"&lt;&gt;DF")+SUMIFS(ESS_II!O13:O49,ESS_II!C13:C49,"=DS",ESS_II!E13:E49,"&lt;&gt;0",ESS_II!D13:D49,"&lt;&gt;DF")))</f>
        <v>364</v>
      </c>
      <c r="D61" s="220"/>
      <c r="E61" s="221"/>
      <c r="F61" s="222"/>
      <c r="G61" s="187"/>
      <c r="H61" s="188"/>
      <c r="I61" s="190"/>
      <c r="O61" s="230"/>
      <c r="Q61" s="230"/>
    </row>
    <row r="62" spans="1:17" ht="15.75" thickBot="1" x14ac:dyDescent="0.3">
      <c r="A62" s="193" t="s">
        <v>50</v>
      </c>
      <c r="B62" s="318" t="str">
        <f>IF((ESS_II!C13="DC")*(ESS_II!E13&lt;&gt;0),ESS_II!B13&amp;", ","")&amp;IF((ESS_II!C14="DC")*(ESS_II!E14&lt;&gt;0),ESS_II!B14&amp;", ","")&amp;IF((ESS_II!C15="DC")*(ESS_II!E15&lt;&gt;0),ESS_II!B15&amp;", ","")&amp;IF((ESS_II!C16="DC")*(ESS_II!E16&lt;&gt;0),ESS_II!B16&amp;", ","")&amp;IF((ESS_II!C17="DC")*(ESS_II!E17&lt;&gt;0),ESS_II!B17&amp;", ","")&amp;IF((ESS_II!C18="DC")*(ESS_II!E18&lt;&gt;0),ESS_II!B18&amp;", ","")&amp;IF((ESS_II!C19="DC")*(ESS_II!E19&lt;&gt;0),ESS_II!B19&amp;", ","")&amp;IF((ESS_II!C20="DC")*(ESS_II!E20&lt;&gt;0),ESS_II!B20&amp;", ","")&amp;IF((ESS_II!C21="DC")*(ESS_II!E21&lt;&gt;0),ESS_II!B21&amp;", ","")&amp;IF((ESS_II!C22="DC")*(ESS_II!E22&lt;&gt;0),ESS_II!B22&amp;", ","")&amp;IF((ESS_II!C23="DC")*(ESS_II!E23&lt;&gt;0),ESS_II!B23&amp;", ","")&amp;IF((ESS_II!C24="DC")*(ESS_II!E24&lt;&gt;0),ESS_II!B24&amp;", ","")&amp;IF((ESS_II!C25="DC")*(ESS_II!E25&lt;&gt;0),ESS_II!B25&amp;", ","")&amp;IF((ESS_II!C26="DC")*(ESS_II!E26&lt;&gt;0),ESS_II!B26&amp;", ","")&amp;IF((ESS_II!C27="DC")*(ESS_II!E27&lt;&gt;0),ESS_II!B27&amp;", ","")&amp;IF((ESS_II!C28="DC")*(ESS_II!E28&lt;&gt;0),ESS_II!B28&amp;", ","")&amp;IF((ESS_II!C29="DC")*(ESS_II!E29&lt;&gt;0),ESS_II!B29&amp;", ","")&amp;IF((ESS_II!C30="DC")*(ESS_II!E30&lt;&gt;0),ESS_II!B30&amp;", ","")&amp;IF((ESS_II!C31="DC")*(ESS_II!E31&lt;&gt;0),ESS_II!B31&amp;", ","")&amp;IF((ESS_II!C32="DC")*(ESS_II!E32&lt;&gt;0),ESS_II!B32&amp;", ","")&amp;IF((ESS_II!C33="DC")*(ESS_II!E33&lt;&gt;0),ESS_II!B33&amp;", ","")&amp;IF((ESS_II!C34="DC")*(ESS_II!E34&lt;&gt;0),ESS_II!B34&amp;", ","")&amp;IF((ESS_II!C35="DC")*(ESS_II!E35&lt;&gt;0),ESS_II!B35&amp;", ","")&amp;IF((ESS_II!C36="DC")*(ESS_II!E36&lt;&gt;0),ESS_II!B36&amp;", ","")&amp;IF((ESS_II!C37="DC")*(ESS_II!E37&lt;&gt;0),ESS_II!B37&amp;", ","")&amp;IF((ESS_II!C38="DC")*(ESS_II!E38&lt;&gt;0),ESS_II!B38&amp;", ","")&amp;IF((ESS_II!C39="DC")*(ESS_II!E39&lt;&gt;0),ESS_II!B39&amp;", ","")&amp;IF((ESS_II!C40="DC")*(ESS_II!E40&lt;&gt;0),ESS_II!B40&amp;", ","")&amp;IF((ESS_II!C41="DC")*(ESS_II!E41&lt;&gt;0),ESS_II!B41&amp;", ","")&amp;IF((ESS_II!C42="DC")*(ESS_II!E42&lt;&gt;0),ESS_II!B42&amp;", ","")&amp;IF((ESS_II!C43="DC")*(ESS_II!E43&lt;&gt;0),ESS_II!B43&amp;", ","")&amp;IF((ESS_II!C44="DC")*(ESS_II!E44&lt;&gt;0),ESS_II!B48&amp;", ","")&amp;IF((ESS_II!C45="DC")*(ESS_II!E45&lt;&gt;0),ESS_II!B45&amp;", ","")&amp;IF((ESS_II!C46="DC")*(ESS_II!E46&lt;&gt;0),ESS_II!B46&amp;", ","")&amp;IF((ESS_II!C47="DC")*(ESS_II!E47&lt;&gt;0),ESS_II!B47&amp;", ","")&amp;IF((ESS_II!C48="DC")*(ESS_II!E48&lt;&gt;0),ESS_II!B48&amp;", ","")&amp;IF((ESS_II!C49="DC")*(ESS_II!E49&lt;&gt;0),ESS_II!B49&amp;", ","")</f>
        <v xml:space="preserve">D05ESCL432, </v>
      </c>
      <c r="C62" s="325">
        <f>IF(ESS_II!F8&lt;&gt;0,ESS_II!F8*(SUMIFS(ESS_II!F13:F49,ESS_II!C13:C49,"=DC",ESS_II!E13:E49,"&lt;&gt;0",ESS_II!D13:D49,"&lt;&gt;DF")+SUMIFS(ESS_II!G13:G49,ESS_II!C13:C49,"=DC",ESS_II!E13:E49,"&lt;&gt;0",ESS_II!D13:D49,"&lt;&gt;DF")+SUMIFS(ESS_II!H13:H49,ESS_II!C13:C49,"=DC",ESS_II!E13:E49,"&lt;&gt;0",ESS_II!D13:D49,"&lt;&gt;DF")+SUMIFS(ESS_II!I13:I49,ESS_II!C13:C49,"=DC",ESS_II!E13:E49,"&lt;&gt;0",ESS_II!D13:D49,"&lt;&gt;DF")),14*(SUMIFS(ESS_II!F13:F49,ESS_II!C13:C49,"=DC",ESS_II!E13:E49,"&lt;&gt;0",ESS_II!D13:D49,"&lt;&gt;DF")+SUMIFS(ESS_II!G13:G49,ESS_II!C13:C49,"=DC",ESS_II!E13:E49,"&lt;&gt;0",ESS_II!D13:D49,"&lt;&gt;DF")+SUMIFS(ESS_II!H13:H49,ESS_II!C13:C49,"=DC",ESS_II!E13:E49,"&lt;&gt;0",ESS_II!D13:D49,"&lt;&gt;DF")+SUMIFS(ESS_II!I13:I49,ESS_II!C13:C49,"=DC",ESS_II!E13:E49,"&lt;&gt;0",ESS_II!D13:D49,"&lt;&gt;DF")))+IF(ESS_II!L8&lt;&gt;0,ESS_II!L8*(SUMIFS(ESS_II!L13:L49,ESS_II!C13:C49,"=DC",ESS_II!E13:E49,"&lt;&gt;0",ESS_II!D13:D49,"&lt;&gt;DF")+SUMIFS(ESS_II!M13:M49,ESS_II!C13:C49,"=DC",ESS_II!E13:E49,"&lt;&gt;0",ESS_II!D13:D49,"&lt;&gt;DF")+SUMIFS(ESS_II!N13:N49,ESS_II!C13:C49,"=DC",ESS_II!E13:E49,"&lt;&gt;0",ESS_II!D13:D49,"&lt;&gt;DF")+SUMIFS(ESS_II!O13:O49,ESS_II!C13:C49,"=DC",ESS_II!E13:E49,"&lt;&gt;0",ESS_II!D13:D49,"&lt;&gt;DF")),14*(SUMIFS(ESS_II!L13:L49,ESS_II!C13:C49,"=DC",ESS_II!E13:E49,"&lt;&gt;0",ESS_II!D13:D49,"&lt;&gt;DF")+SUMIFS(ESS_II!M13:M49,ESS_II!C13:C49,"=DC",ESS_II!E13:E49,"&lt;&gt;0",ESS_II!D13:D49,"&lt;&gt;DF")+SUMIFS(ESS_II!N13:N49,ESS_II!C13:C49,"=DC",ESS_II!E13:E49,"&lt;&gt;0",ESS_II!D13:D49,"&lt;&gt;DF")+SUMIFS(ESS_II!O13:O49,ESS_II!C13:C49,"=DC",ESS_II!E13:E49,"&lt;&gt;0",ESS_II!D13:D49,"&lt;&gt;DF")))</f>
        <v>56</v>
      </c>
      <c r="D62" s="223"/>
      <c r="E62" s="224"/>
      <c r="F62" s="225"/>
      <c r="G62" s="194"/>
      <c r="H62" s="195"/>
    </row>
    <row r="63" spans="1:17" ht="30.75" thickBot="1" x14ac:dyDescent="0.3">
      <c r="A63" s="330" t="s">
        <v>58</v>
      </c>
      <c r="B63" s="318" t="str">
        <f>IF((ESS_II!C13="DOU")*(ESS_II!E13&lt;&gt;0),ESS_II!B13&amp;", ","")&amp;IF((ESS_II!C14="DOU")*(ESS_II!E14&lt;&gt;0),ESS_II!B14&amp;", ","")&amp;IF((ESS_II!C15="DOU")*(ESS_II!E15&lt;&gt;0),ESS_II!B15&amp;", ","")&amp;IF((ESS_II!C16="DOU")*(ESS_II!E16&lt;&gt;0),ESS_II!B16&amp;", ","")&amp;IF((ESS_II!C17="DOU")*(ESS_II!E17&lt;&gt;0),ESS_II!B17&amp;", ","")&amp;IF((ESS_II!C18="DOU")*(ESS_II!E18&lt;&gt;0),ESS_II!B18&amp;", ","")&amp;IF((ESS_II!C19="DOU")*(ESS_II!E19&lt;&gt;0),ESS_II!B19&amp;", ","")&amp;IF((ESS_II!C20="DOU")*(ESS_II!E20&lt;&gt;0),ESS_II!B20&amp;", ","")&amp;IF((ESS_II!C21="DOU")*(ESS_II!E21&lt;&gt;0),ESS_II!B21&amp;", ","")&amp;IF((ESS_II!C22="DOU")*(ESS_II!E22&lt;&gt;0),ESS_II!B22&amp;", ","")&amp;IF((ESS_II!C23="DOU")*(ESS_II!E23&lt;&gt;0),ESS_II!B23&amp;", ","")&amp;IF((ESS_II!C24="DOU")*(ESS_II!E24&lt;&gt;0),ESS_II!B24&amp;", ","")&amp;IF((ESS_II!C25="DOU")*(ESS_II!E25&lt;&gt;0),ESS_II!B25&amp;", ","")&amp;IF((ESS_II!C26="DOU")*(ESS_II!E26&lt;&gt;0),ESS_II!B26&amp;", ","")&amp;IF((ESS_II!C27="DOU")*(ESS_II!E27&lt;&gt;0),ESS_II!B27&amp;", ","")&amp;IF((ESS_II!C28="DOU")*(ESS_II!E28&lt;&gt;0),ESS_II!B28&amp;", ","")&amp;IF((ESS_II!C29="DOU")*(ESS_II!E29&lt;&gt;0),ESS_II!B29&amp;", ","")&amp;IF((ESS_II!C30="DOU")*(ESS_II!E30&lt;&gt;0),ESS_II!B30&amp;", ","")&amp;IF((ESS_II!C31="DOU")*(ESS_II!E31&lt;&gt;0),ESS_II!B31&amp;", ","")&amp;IF((ESS_II!C32="DOU")*(ESS_II!E32&lt;&gt;0),ESS_II!B32&amp;", ","")&amp;IF((ESS_II!C33="DOU")*(ESS_II!E33&lt;&gt;0),ESS_II!B33&amp;", ","")&amp;IF((ESS_II!C34="DOU")*(ESS_II!E34&lt;&gt;0),ESS_II!B34&amp;", ","")&amp;IF((ESS_II!C35="DOU")*(ESS_II!E35&lt;&gt;0),ESS_II!B35&amp;", ","")&amp;IF((ESS_II!C36="DOU")*(ESS_II!E36&lt;&gt;0),ESS_II!B36&amp;", ","")&amp;IF((ESS_II!C37="DOU")*(ESS_II!E37&lt;&gt;0),ESS_II!B37&amp;", ","")&amp;IF((ESS_II!C38="DOU")*(ESS_II!E38&lt;&gt;0),ESS_II!B38&amp;", ","")&amp;IF((ESS_II!C39="DOU")*(ESS_II!E39&lt;&gt;0),ESS_II!B39&amp;", ","")&amp;IF((ESS_II!C40="DOU")*(ESS_II!E40&lt;&gt;0),ESS_II!B40&amp;", ","")&amp;IF((ESS_II!C41="DOU")*(ESS_II!E41&lt;&gt;0),ESS_II!B41&amp;", ","")&amp;IF((ESS_II!C42="DOU")*(ESS_II!E42&lt;&gt;0),ESS_II!B42&amp;", ","")&amp;IF((ESS_II!C43="DOU")*(ESS_II!E43&lt;&gt;0),ESS_II!B43&amp;", ","")&amp;IF((ESS_II!C44="DOU")*(ESS_II!E44&lt;&gt;0),ESS_II!B48&amp;", ","")&amp;IF((ESS_II!C45="DOU")*(ESS_II!E45&lt;&gt;0),ESS_II!B45&amp;", ","")&amp;IF((ESS_II!C46="DOU")*(ESS_II!E46&lt;&gt;0),ESS_II!B46&amp;", ","")&amp;IF((ESS_II!C47="DOU")*(ESS_II!E47&lt;&gt;0),ESS_II!B47&amp;", ","")&amp;IF((ESS_II!C48="DOU")*(ESS_II!E48&lt;&gt;0),ESS_II!B48&amp;", ","")&amp;IF((ESS_II!C49="DOU")*(ESS_II!E49&lt;&gt;0),ESS_II!B49&amp;", ","")</f>
        <v/>
      </c>
      <c r="C63" s="359">
        <f>IF(ESS_II!F8&lt;&gt;0,ESS_II!F8*(SUMIFS(ESS_II!F13:F49,ESS_II!C13:C49,"=DOU",ESS_II!E13:E49,"&lt;&gt;0",ESS_II!D13:D49,"&lt;&gt;DF")+SUMIFS(ESS_II!G13:G49,ESS_II!C13:C49,"=DOU",ESS_II!E13:E49,"&lt;&gt;0",ESS_II!D13:D49,"&lt;&gt;DF")+SUMIFS(ESS_II!H13:H49,ESS_II!C13:C49,"=DOU",ESS_II!E13:E49,"&lt;&gt;0",ESS_II!D13:D49,"&lt;&gt;DF")+SUMIFS(ESS_II!I13:I49,ESS_II!C13:C49,"=DOU",ESS_II!E13:E49,"&lt;&gt;0",ESS_II!D13:D49,"&lt;&gt;DF")),14*(SUMIFS(ESS_II!F13:F49,ESS_II!C13:C49,"=DOU",ESS_II!E13:E49,"&lt;&gt;0",ESS_II!D13:D49,"&lt;&gt;DF")+SUMIFS(ESS_II!G13:G49,ESS_II!C13:C49,"=DOU",ESS_II!E13:E49,"&lt;&gt;0",ESS_II!D13:D49,"&lt;&gt;DF")+SUMIFS(ESS_II!H13:H49,ESS_II!C13:C49,"=DOU",ESS_II!E13:E49,"&lt;&gt;0",ESS_II!D13:D49,"&lt;&gt;DF")+SUMIFS(ESS_II!I13:I49,ESS_II!C13:C49,"=DOU",ESS_II!E13:E49,"&lt;&gt;0",ESS_II!D13:D49,"&lt;&gt;DF")))+IF(ESS_II!L8&lt;&gt;0,ESS_II!L8*(SUMIFS(ESS_II!L13:L49,ESS_II!C13:C49,"=DOU",ESS_II!E13:E49,"&lt;&gt;0",ESS_II!D13:D49,"&lt;&gt;DF")+SUMIFS(ESS_II!M13:M49,ESS_II!C13:C49,"=DOU",ESS_II!E13:E49,"&lt;&gt;0",ESS_II!D13:D49,"&lt;&gt;DF")+SUMIFS(ESS_II!N13:N49,ESS_II!C13:C49,"=DOU",ESS_II!E13:E49,"&lt;&gt;0",ESS_II!D13:D49,"&lt;&gt;DF")+SUMIFS(ESS_II!O13:O49,ESS_II!C13:C49,"=DOU",ESS_II!E13:E49,"&lt;&gt;0",ESS_II!D13:D49,"&lt;&gt;DF")),14*(SUMIFS(ESS_II!L13:L49,ESS_II!C13:C49,"=DOU",ESS_II!E13:E49,"&lt;&gt;0",ESS_II!D13:D49,"&lt;&gt;DF")+SUMIFS(ESS_II!M13:M49,ESS_II!C13:C49,"=DOU",ESS_II!E13:E49,"&lt;&gt;0",ESS_II!D13:D49,"&lt;&gt;DF")+SUMIFS(ESS_II!N13:N49,ESS_II!C13:C49,"=DOU",ESS_II!E13:E49,"&lt;&gt;0",ESS_II!D13:D49,"&lt;&gt;DF")+SUMIFS(ESS_II!O13:O49,ESS_II!C13:C49,"=DOU",ESS_II!E13:E49,"&lt;&gt;0",ESS_II!D13:D49,"&lt;&gt;DF")))</f>
        <v>0</v>
      </c>
      <c r="D63" s="223"/>
      <c r="E63" s="224"/>
      <c r="F63" s="225"/>
      <c r="G63" s="228"/>
      <c r="H63" s="229"/>
    </row>
    <row r="64" spans="1:17" x14ac:dyDescent="0.25">
      <c r="C64" s="321">
        <f>SUM(C59:C63)</f>
        <v>742</v>
      </c>
    </row>
    <row r="65" spans="1:9" ht="15.75" thickBot="1" x14ac:dyDescent="0.3">
      <c r="A65" s="173" t="s">
        <v>57</v>
      </c>
      <c r="D65" s="174"/>
      <c r="E65" s="174"/>
      <c r="F65" s="174"/>
      <c r="G65" s="174"/>
      <c r="H65" s="174"/>
    </row>
    <row r="66" spans="1:9" ht="15.75" thickBot="1" x14ac:dyDescent="0.3">
      <c r="A66" s="177" t="s">
        <v>18</v>
      </c>
      <c r="B66" s="315" t="s">
        <v>17</v>
      </c>
      <c r="C66" s="322" t="s">
        <v>20</v>
      </c>
      <c r="D66" s="177" t="s">
        <v>16</v>
      </c>
      <c r="E66" s="442" t="s">
        <v>22</v>
      </c>
      <c r="F66" s="443"/>
      <c r="G66" s="444" t="s">
        <v>21</v>
      </c>
      <c r="H66" s="445"/>
    </row>
    <row r="67" spans="1:9" ht="75" x14ac:dyDescent="0.25">
      <c r="A67" s="180" t="s">
        <v>59</v>
      </c>
      <c r="B67" s="316" t="str">
        <f>IF((ESS_II!D13="DOB")*(ESS_II!E13&lt;&gt;0),ESS_II!B13&amp;", ","")&amp;IF((ESS_II!D14="DOB")*(ESS_II!E14&lt;&gt;0),ESS_II!B14&amp;", ","")&amp;IF((ESS_II!D15="DOB")*(ESS_II!E15&lt;&gt;0),ESS_II!B15&amp;", ","")&amp;IF((ESS_II!D16="DOB")*(ESS_II!E16&lt;&gt;0),ESS_II!B16&amp;", ","")&amp;IF((ESS_II!D17="DOB")*(ESS_II!E17&lt;&gt;0),ESS_II!B17&amp;", ","")&amp;IF((ESS_II!D18="DOB")*(ESS_II!E18&lt;&gt;0),ESS_II!B18&amp;", ","")&amp;IF((ESS_II!D19="DOB")*(ESS_II!E19&lt;&gt;0),ESS_II!B19&amp;", ","")&amp;IF((ESS_II!D20="DOB")*(ESS_II!E20&lt;&gt;0),ESS_II!B20&amp;", ","")&amp;IF((ESS_II!D21="DOB")*(ESS_II!E21&lt;&gt;0),ESS_II!B21&amp;", ","")&amp;IF((ESS_II!D22="DOB")*(ESS_II!E22&lt;&gt;0),ESS_II!B22&amp;", ","")&amp;IF((ESS_II!D23="DOB")*(ESS_II!E23&lt;&gt;0),ESS_II!B23&amp;", ","")&amp;IF((ESS_II!D24="DOB")*(ESS_II!E24&lt;&gt;0),ESS_II!B24&amp;", ","")&amp;IF((ESS_II!D25="DOB")*(ESS_II!E25&lt;&gt;0),ESS_II!B25&amp;", ","")&amp;IF((ESS_II!D26="DOB")*(ESS_II!E26&lt;&gt;0),ESS_II!B26&amp;", ","")&amp;IF((ESS_II!D27="DOB")*(ESS_II!E27&lt;&gt;0),ESS_II!B27&amp;", ","")&amp;IF((ESS_II!D28="DOB")*(ESS_II!E28&lt;&gt;0),ESS_II!B28&amp;", ","")&amp;IF((ESS_II!D29="DOB")*(ESS_II!E29&lt;&gt;0),ESS_II!B29&amp;", ","")&amp;IF((ESS_II!D30="DOB")*(ESS_II!E30&lt;&gt;0),ESS_II!B30&amp;", ","")&amp;IF((ESS_II!D31="DOB")*(ESS_II!E31&lt;&gt;0),ESS_II!B31&amp;", ","")&amp;IF((ESS_II!D32="DOB")*(ESS_II!E32&lt;&gt;0),ESS_II!B32&amp;", ","")&amp;IF((ESS_II!D33="DOB")*(ESS_II!E33&lt;&gt;0),ESS_II!B33&amp;", ","")&amp;IF((ESS_II!D34="DOB")*(ESS_II!E34&lt;&gt;0),ESS_II!B34&amp;", ","")&amp;IF((ESS_II!D35="DOB")*(ESS_II!E35&lt;&gt;0),ESS_II!B35&amp;", ","")&amp;IF((ESS_II!D36="DOB")*(ESS_II!E36&lt;&gt;0),ESS_II!B36&amp;", ","")&amp;IF((ESS_II!D37="DOB")*(ESS_II!E37&lt;&gt;0),ESS_II!B37&amp;", ","")&amp;IF((ESS_II!D38="DOB")*(ESS_II!E38&lt;&gt;0),ESS_II!B38&amp;", ","")&amp;IF((ESS_II!D39="DOB")*(ESS_II!E39&lt;&gt;0),ESS_II!B39&amp;", ","")&amp;IF((ESS_II!D40="DOB")*(ESS_II!E40&lt;&gt;0),ESS_II!B40&amp;", ","")&amp;IF((ESS_II!D41="DOB")*(ESS_II!E41&lt;&gt;0),ESS_II!B41&amp;", ","")&amp;IF((ESS_II!D42="DOB")*(ESS_II!E42&lt;&gt;0),ESS_II!B42&amp;", ","")&amp;IF((ESS_II!D43="DOB")*(ESS_II!E43&lt;&gt;0),ESS_II!B43&amp;", ","")&amp;IF((ESS_II!D44="DOB")*(ESS_II!E44&lt;&gt;0),ESS_II!B44&amp;", ","")&amp;IF((ESS_II!D45="DOB")*(ESS_II!E45&lt;&gt;0),ESS_II!B45&amp;", ","")&amp;IF((ESS_II!D46="DOB")*(ESS_II!E46&lt;&gt;0),ESS_II!B46&amp;", ","")&amp;IF((ESS_II!D47="DOB")*(ESS_II!E47&lt;&gt;0),ESS_II!B47&amp;", ","")&amp;IF((ESS_II!D48="DOB")*(ESS_II!E48&lt;&gt;0),ESS_II!B48&amp;", ","")&amp;IF((ESS_II!D49="DOB")*(ESS_II!E49&lt;&gt;0),ESS_II!B49&amp;", ","")</f>
        <v xml:space="preserve">D05ESCL316, D05ESCL317, D05ESCL318, D05ESCL319, D05ESCL320, D05ESCL324, D05ESCL425, D05ESCL426, D05ESCL427, D05ESCL428, D05ESCL429, D05ESCL430, D05ESCL431, </v>
      </c>
      <c r="C67" s="328">
        <f>IF(ESS_II!F8&lt;&gt;0,ESS_II!F8*(SUMIFS(ESS_II!F13:F49,ESS_II!D13:D49,"=DOB",ESS_II!E13:E49,"&lt;&gt;0")+SUMIFS(ESS_II!G13:G49,ESS_II!D13:D49,"=DOB",ESS_II!E13:E49,"&lt;&gt;0")+SUMIFS(ESS_II!H13:H49,ESS_II!D13:D49,"=DOB",ESS_II!E13:E49,"&lt;&gt;0")+SUMIFS(ESS_II!I13:I49,ESS_II!D13:D49,"=DOB",ESS_II!E13:E49,"&lt;&gt;0")),14*(SUMIFS(ESS_II!F13:F49,ESS_II!D13:D49,"=DOB",ESS_II!E13:E49,"&lt;&gt;0")+SUMIFS(ESS_II!G13:G49,ESS_II!D13:D49,"=DOB",ESS_II!E13:E49,"&lt;&gt;0")+SUMIFS(ESS_II!H13:H49,ESS_II!D13:D49,"=DOB",ESS_II!E13:E49,"&lt;&gt;0")+SUMIFS(ESS_II!I13:I49,ESS_II!D13:D49,"=DOB",ESS_II!E13:E49,"&lt;&gt;0")))+IF(ESS_II!L8&lt;&gt;0,ESS_II!L8*(SUMIFS(ESS_II!L13:L49,ESS_II!D13:D49,"=DOB",ESS_II!E13:E49,"&lt;&gt;0")+SUMIFS(ESS_II!M13:M49,ESS_II!D13:D49,"=DOB",ESS_II!E13:E49,"&lt;&gt;0")+SUMIFS(ESS_II!N13:N49,ESS_II!D13:D49,"=DOB",ESS_II!E13:E49,"&lt;&gt;0")+SUMIFS(ESS_II!O13:O49,ESS_II!D13:D49,"=DOB",ESS_II!E13:E49,"&lt;&gt;0")),14*(SUMIFS(ESS_II!L13:L49,ESS_II!D13:D49,"=DOB",ESS_II!E13:E49,"&lt;&gt;0")+SUMIFS(ESS_II!M13:M49,ESS_II!D13:D49,"=DOB",ESS_II!E13:E49,"&lt;&gt;0")+SUMIFS(ESS_II!N13:N49,ESS_II!D13:D49,"=DOB",ESS_II!E13:E49,"&lt;&gt;0")+SUMIFS(ESS_II!O13:O49,ESS_II!D13:D49,"=DOB",ESS_II!E13:E49,"&lt;&gt;0")))</f>
        <v>658</v>
      </c>
      <c r="D67" s="216"/>
      <c r="E67" s="217"/>
      <c r="F67" s="218"/>
      <c r="G67" s="182"/>
      <c r="H67" s="183"/>
      <c r="I67" s="190"/>
    </row>
    <row r="68" spans="1:9" x14ac:dyDescent="0.25">
      <c r="A68" s="185" t="s">
        <v>53</v>
      </c>
      <c r="B68" s="317" t="str">
        <f>IF((ESS_II!D13="DO")*(ESS_II!E13&lt;&gt;0),ESS_II!B13&amp;", ","")&amp;IF((ESS_II!D14="DO")*(ESS_II!E14&lt;&gt;0),ESS_II!B14&amp;", ","")&amp;IF((ESS_II!D15="DO")*(ESS_II!E15&lt;&gt;0),ESS_II!B15&amp;", ","")&amp;IF((ESS_II!D16="DO")*(ESS_II!E16&lt;&gt;0),ESS_II!B16&amp;", ","")&amp;IF((ESS_II!D17="DO")*(ESS_II!E17&lt;&gt;0),ESS_II!B17&amp;", ","")&amp;IF((ESS_II!D18="DO")*(ESS_II!E18&lt;&gt;0),ESS_II!B18&amp;", ","")&amp;IF((ESS_II!D19="DO")*(ESS_II!E19&lt;&gt;0),ESS_II!B19&amp;", ","")&amp;IF((ESS_II!D20="DO")*(ESS_II!E20&lt;&gt;0),ESS_II!B20&amp;", ","")&amp;IF((ESS_II!D21="DO")*(ESS_II!E21&lt;&gt;0),ESS_II!B21&amp;", ","")&amp;IF((ESS_II!D22="DO")*(ESS_II!E22&lt;&gt;0),ESS_II!B22&amp;", ","")&amp;IF((ESS_II!D23="DO")*(ESS_II!E23&lt;&gt;0),ESS_II!B23&amp;", ","")&amp;IF((ESS_II!D24="DO")*(ESS_II!E24&lt;&gt;0),ESS_II!B24&amp;", ","")&amp;IF((ESS_II!D25="DO")*(ESS_II!E25&lt;&gt;0),ESS_II!B25&amp;", ","")&amp;IF((ESS_II!D26="DO")*(ESS_II!E26&lt;&gt;0),ESS_II!B26&amp;", ","")&amp;IF((ESS_II!D27="DO")*(ESS_II!E27&lt;&gt;0),ESS_II!B27&amp;", ","")&amp;IF((ESS_II!D28="DO")*(ESS_II!E28&lt;&gt;0),ESS_II!B28&amp;", ","")&amp;IF((ESS_II!D29="DO")*(ESS_II!E29&lt;&gt;0),ESS_II!B29&amp;", ","")&amp;IF((ESS_II!D30="DO")*(ESS_II!E30&lt;&gt;0),ESS_II!B30&amp;", ","")&amp;IF((ESS_II!D31="DO")*(ESS_II!E31&lt;&gt;0),ESS_II!B31&amp;", ","")&amp;IF((ESS_II!D32="DO")*(ESS_II!E32&lt;&gt;0),ESS_II!B32&amp;", ","")&amp;IF((ESS_II!D33="DO")*(ESS_II!E33&lt;&gt;0),ESS_II!B33&amp;", ","")&amp;IF((ESS_II!D34="DO")*(ESS_II!E34&lt;&gt;0),ESS_II!B34&amp;", ","")&amp;IF((ESS_II!D35="DO")*(ESS_II!E35&lt;&gt;0),ESS_II!B35&amp;", ","")&amp;IF((ESS_II!D36="DO")*(ESS_II!E36&lt;&gt;0),ESS_II!B36&amp;", ","")&amp;IF((ESS_II!D37="DO")*(ESS_II!E37&lt;&gt;0),ESS_II!B37&amp;", ","")&amp;IF((ESS_II!D38="DO")*(ESS_II!E38&lt;&gt;0),ESS_II!B38&amp;", ","")&amp;IF((ESS_II!D39="DO")*(ESS_II!E39&lt;&gt;0),ESS_II!B39&amp;", ","")&amp;IF((ESS_II!D40="DO")*(ESS_II!E40&lt;&gt;0),ESS_II!B40&amp;", ","")&amp;IF((ESS_II!D41="DO")*(ESS_II!E41&lt;&gt;0),ESS_II!B41&amp;", ","")&amp;IF((ESS_II!D42="DO")*(ESS_II!E42&lt;&gt;0),ESS_II!B42&amp;", ","")&amp;IF((ESS_II!D43="DO")*(ESS_II!E43&lt;&gt;0),ESS_II!B43&amp;", ","")&amp;IF((ESS_II!D44="DO")*(ESS_II!E44&lt;&gt;0),ESS_II!B44&amp;", ","")&amp;IF((ESS_II!D45="DO")*(ESS_II!E45&lt;&gt;0),ESS_II!B45&amp;", ","")&amp;IF((ESS_II!D46="DO")*(ESS_II!E46&lt;&gt;0),ESS_II!B46&amp;", ","")&amp;IF((ESS_II!D47="DO")*(ESS_II!E47&lt;&gt;0),ESS_II!B47&amp;", ","")&amp;IF((ESS_II!D48="DO")*(ESS_II!E48&lt;&gt;0),ESS_II!B48&amp;", ","")&amp;IF((ESS_II!D49="DO")*(ESS_II!E49&lt;&gt;0),ESS_II!B49&amp;", ","")</f>
        <v xml:space="preserve">D05ESCL321, D05ESCL432, </v>
      </c>
      <c r="C68" s="326">
        <f>IF(ESS_II!F8&lt;&gt;0,ESS_II!F8*(SUMIFS(ESS_II!F13:F49,ESS_II!D13:D49,"=DO",ESS_II!E13:E49,"&lt;&gt;0")+SUMIFS(ESS_II!G13:G49,ESS_II!D13:D49,"=DO",ESS_II!E13:E49,"&lt;&gt;0")+SUMIFS(ESS_II!H13:H49,ESS_II!D13:D49,"=DO",ESS_II!E13:E49,"&lt;&gt;0")+SUMIFS(ESS_II!I13:I49,ESS_II!D13:D49,"=DO",ESS_II!E13:E49,"&lt;&gt;0")),14*(SUMIFS(ESS_II!F13:F49,ESS_II!D13:D49,"=DO",ESS_II!E13:E49,"&lt;&gt;0")+SUMIFS(ESS_II!G13:G49,ESS_II!D13:D49,"=DO",ESS_II!E13:E49,"&lt;&gt;0")+SUMIFS(ESS_II!H13:H49,ESS_II!D13:D49,"=DO",ESS_II!E13:E49,"&lt;&gt;0")+SUMIFS(ESS_II!I13:I49,ESS_II!D13:D49,"=DO",ESS_II!E13:E49,"&lt;&gt;0")))+IF(ESS_II!L8&lt;&gt;0,ESS_II!L8*(SUMIFS(ESS_II!L13:L49,ESS_II!D13:D49,"=DO",ESS_II!E13:E49,"&lt;&gt;0")+SUMIFS(ESS_II!M13:M49,ESS_II!D13:D49,"=DO",ESS_II!E13:E49,"&lt;&gt;0")+SUMIFS(ESS_II!N13:N49,ESS_II!D13:D49,"=DO",ESS_II!E13:E49,"&lt;&gt;0")+SUMIFS(ESS_II!O13:O49,ESS_II!D13:D49,"=DO",ESS_II!E13:E49,"&lt;&gt;0")),14*(SUMIFS(ESS_II!L13:L49,ESS_II!D13:D49,"=DO",ESS_II!E13:E49,"&lt;&gt;0")+SUMIFS(ESS_II!M13:M49,ESS_II!D13:D49,"=DO",ESS_II!E13:E49,"&lt;&gt;0")+SUMIFS(ESS_II!N13:N49,ESS_II!D13:D49,"=DO",ESS_II!E13:E49,"&lt;&gt;0")+SUMIFS(ESS_II!O13:O49,ESS_II!D13:D49,"=DO",ESS_II!E13:E49,"&lt;&gt;0")))</f>
        <v>84</v>
      </c>
      <c r="D68" s="204"/>
      <c r="E68" s="221"/>
      <c r="F68" s="222"/>
      <c r="G68" s="187"/>
      <c r="H68" s="188"/>
    </row>
    <row r="69" spans="1:9" ht="15.75" thickBot="1" x14ac:dyDescent="0.3">
      <c r="A69" s="193" t="s">
        <v>55</v>
      </c>
      <c r="B69" s="318" t="str">
        <f>IF((ESS_II!D13="DF")*(ESS_II!E13&lt;&gt;0),ESS_II!B13&amp;", ","")&amp;IF((ESS_II!D14="DF")*(ESS_II!E14&lt;&gt;0),ESS_II!B14&amp;", ","")&amp;IF((ESS_II!D15="DF")*(ESS_II!E15&lt;&gt;0),ESS_II!B15&amp;", ","")&amp;IF((ESS_II!D16="DF")*(ESS_II!E16&lt;&gt;0),ESS_II!B16&amp;", ","")&amp;IF((ESS_II!D17="DF")*(ESS_II!E17&lt;&gt;0),ESS_II!B17&amp;", ","")&amp;IF((ESS_II!D18="DF")*(ESS_II!E18&lt;&gt;0),ESS_II!B18&amp;", ","")&amp;IF((ESS_II!D19="DF")*(ESS_II!E19&lt;&gt;0),ESS_II!B19&amp;", ","")&amp;IF((ESS_II!D20="DF")*(ESS_II!E20&lt;&gt;0),ESS_II!B20&amp;", ","")&amp;IF((ESS_II!D21="DF")*(ESS_II!E21&lt;&gt;0),ESS_II!B21&amp;", ","")&amp;IF((ESS_II!D22="DF")*(ESS_II!E22&lt;&gt;0),ESS_II!B22&amp;", ","")&amp;IF((ESS_II!D23="DF")*(ESS_II!E23&lt;&gt;0),ESS_II!B23&amp;", ","")&amp;IF((ESS_II!D24="DF")*(ESS_II!E24&lt;&gt;0),ESS_II!B24&amp;", ","")&amp;IF((ESS_II!D25="DF")*(ESS_II!E25&lt;&gt;0),ESS_II!B25&amp;", ","")&amp;IF((ESS_II!D26="DF")*(ESS_II!E26&lt;&gt;0),ESS_II!B26&amp;", ","")&amp;IF((ESS_II!D27="DF")*(ESS_II!E27&lt;&gt;0),ESS_II!B27&amp;", ","")&amp;IF((ESS_II!D28="DF")*(ESS_II!E28&lt;&gt;0),ESS_II!B28&amp;", ","")&amp;IF((ESS_II!D29="DF")*(ESS_II!E29&lt;&gt;0),ESS_II!B29&amp;", ","")&amp;IF((ESS_II!D30="DF")*(ESS_II!E30&lt;&gt;0),ESS_II!B30&amp;", ","")&amp;IF((ESS_II!D31="DF")*(ESS_II!E31&lt;&gt;0),ESS_II!B31&amp;", ","")&amp;IF((ESS_II!D32="DF")*(ESS_II!E32&lt;&gt;0),ESS_II!B32&amp;", ","")&amp;IF((ESS_II!D33="DF")*(ESS_II!E33&lt;&gt;0),ESS_II!B33&amp;", ","")&amp;IF((ESS_II!D34="DF")*(ESS_II!E34&lt;&gt;0),ESS_II!B34&amp;", ","")&amp;IF((ESS_II!D35="DF")*(ESS_II!E35&lt;&gt;0),ESS_II!B35&amp;", ","")&amp;IF((ESS_II!D36="DF")*(ESS_II!E36&lt;&gt;0),ESS_II!B36&amp;", ","")&amp;IF((ESS_II!D37="DF")*(ESS_II!E37&lt;&gt;0),ESS_II!B37&amp;", ","")&amp;IF((ESS_II!D38="DF")*(ESS_II!E38&lt;&gt;0),ESS_II!B38&amp;", ","")&amp;IF((ESS_II!D39="DF")*(ESS_II!E39&lt;&gt;0),ESS_II!B39&amp;", ","")&amp;IF((ESS_II!D40="DF")*(ESS_II!E40&lt;&gt;0),ESS_II!B40&amp;", ","")&amp;IF((ESS_II!D41="DF")*(ESS_II!E41&lt;&gt;0),ESS_II!B41&amp;", ","")&amp;IF((ESS_II!D42="DF")*(ESS_II!E42&lt;&gt;0),ESS_II!B42&amp;", ","")&amp;IF((ESS_II!D43="DF")*(ESS_II!E43&lt;&gt;0),ESS_II!B43&amp;", ","")&amp;IF((ESS_II!D44="DF")*(ESS_II!E44&lt;&gt;0),ESS_II!B44&amp;", ","")&amp;IF((ESS_II!D45="DF")*(ESS_II!E45&lt;&gt;0),ESS_II!B45&amp;", ","")&amp;IF((ESS_II!D46="DF")*(ESS_II!E46&lt;&gt;0),ESS_II!B46&amp;", ","")&amp;IF((ESS_II!D47="DF")*(ESS_II!E47&lt;&gt;0),ESS_II!B47&amp;", ","")&amp;IF((ESS_II!D48="DF")*(ESS_II!E48&lt;&gt;0),ESS_II!B48&amp;", ","")&amp;IF((ESS_II!D49="DF")*(ESS_II!E49&lt;&gt;0),ESS_II!B49&amp;", ","")</f>
        <v xml:space="preserve">D14MP1CL103, D14MP1CL204, </v>
      </c>
      <c r="C69" s="329">
        <f>IF(ESS_II!F8&lt;&gt;0,ESS_II!F8*(SUMIFS(ESS_II!F13:F49,ESS_II!D13:D49,"=DF",ESS_II!E13:E49,"&gt;=0")+SUMIFS(ESS_II!G13:G49,ESS_II!D13:D49,"=DF",ESS_II!E13:E49,"&gt;=0")+SUMIFS(ESS_II!H13:H49,ESS_II!D13:D49,"=DF",ESS_II!E13:E49,"&gt;=0")+SUMIFS(ESS_II!I13:I49,ESS_II!D13:D49,"=DF",ESS_II!E13:E49,"&gt;=0")),14*(SUMIFS(ESS_II!F13:F49,ESS_II!D13:D49,"=DF",ESS_II!E13:E49,"&gt;=0")+SUMIFS(ESS_II!G13:G49,ESS_II!D13:D49,"=DF",ESS_II!E13:E49,"&gt;=0")+SUMIFS(ESS_II!H13:H49,ESS_II!D13:D49,"=DF",ESS_II!E13:E49,"&gt;=0")+SUMIFS(ESS_II!I13:I49,ESS_II!D13:D49,"=DF",ESS_II!E13:E49,"&gt;=0")))+IF(ESS_II!L8&lt;&gt;0,ESS_II!L8*(SUMIFS(ESS_II!L13:L49,ESS_II!D13:D49,"=DF",ESS_II!E13:E49,"&gt;=0")+SUMIFS(ESS_II!M13:M49,ESS_II!D13:D49,"=DF",ESS_II!E13:E49,"&gt;=0")+SUMIFS(ESS_II!N13:N49,ESS_II!D13:D49,"=DF",ESS_II!E13:E49,"&gt;=0")+SUMIFS(ESS_II!O13:O49,ESS_II!D13:D49,"=DF",ESS_II!E13:E49,"&gt;=0")),14*(SUMIFS(ESS_II!L13:L49,ESS_II!D13:D49,"=DF",ESS_II!E13:E49,"&gt;=0")+SUMIFS(ESS_II!M13:M49,ESS_II!D13:D49,"=DF",ESS_II!E13:E49,"&gt;=0")+SUMIFS(ESS_II!N13:N49,ESS_II!D13:D49,"=DF",ESS_II!E13:E49,"&gt;=0")+SUMIFS(ESS_II!O13:O49,ESS_II!D13:D49,"=DF",ESS_II!E13:E49,"&gt;=0")))</f>
        <v>112</v>
      </c>
      <c r="D69" s="227"/>
      <c r="E69" s="224"/>
      <c r="F69" s="225"/>
      <c r="G69" s="228"/>
      <c r="H69" s="229"/>
    </row>
    <row r="71" spans="1:9" x14ac:dyDescent="0.25">
      <c r="C71" s="321">
        <f>SUM(C67:C68)</f>
        <v>742</v>
      </c>
    </row>
    <row r="72" spans="1:9" ht="18.75" x14ac:dyDescent="0.3">
      <c r="B72" s="360" t="s">
        <v>26</v>
      </c>
    </row>
    <row r="73" spans="1:9" ht="30" x14ac:dyDescent="0.25">
      <c r="D73" s="170"/>
      <c r="E73" s="170"/>
      <c r="F73" s="213" t="s">
        <v>23</v>
      </c>
      <c r="G73" s="214"/>
      <c r="H73" s="215"/>
    </row>
    <row r="74" spans="1:9" x14ac:dyDescent="0.25">
      <c r="A74" s="173" t="s">
        <v>56</v>
      </c>
      <c r="D74" s="174"/>
      <c r="E74" s="174"/>
      <c r="F74" s="174"/>
      <c r="G74" s="170"/>
      <c r="H74" s="170"/>
    </row>
    <row r="75" spans="1:9" ht="15.75" thickBot="1" x14ac:dyDescent="0.3">
      <c r="D75" s="174"/>
      <c r="E75" s="174"/>
      <c r="F75" s="174"/>
      <c r="G75" s="174"/>
      <c r="H75" s="174"/>
    </row>
    <row r="76" spans="1:9" ht="15.75" thickBot="1" x14ac:dyDescent="0.3">
      <c r="A76" s="177" t="s">
        <v>18</v>
      </c>
      <c r="B76" s="315" t="s">
        <v>17</v>
      </c>
      <c r="C76" s="322" t="s">
        <v>20</v>
      </c>
      <c r="D76" s="177" t="s">
        <v>16</v>
      </c>
      <c r="E76" s="442" t="s">
        <v>22</v>
      </c>
      <c r="F76" s="443"/>
      <c r="G76" s="444" t="s">
        <v>21</v>
      </c>
      <c r="H76" s="445"/>
    </row>
    <row r="77" spans="1:9" x14ac:dyDescent="0.25">
      <c r="A77" s="180" t="s">
        <v>45</v>
      </c>
      <c r="B77" s="316" t="e">
        <f>IF((ESS_III!C13="DF")*(ESS_III!E13&lt;&gt;0),ESS_III!B13&amp;", ","")&amp;IF((ESS_III!C14="DF")*(ESS_III!E14&lt;&gt;0),ESS_III!B14&amp;", ","")&amp;IF((ESS_III!C15="DF")*(ESS_III!E15&lt;&gt;0),ESS_III!B15&amp;", ","")&amp;IF((ESS_III!C16="DF")*(ESS_III!E16&lt;&gt;0),ESS_III!B16&amp;", ","")&amp;IF((ESS_III!C17="DF")*(ESS_III!E17&lt;&gt;0),ESS_III!B17&amp;", ","")&amp;IF((ESS_III!C18="DF")*(ESS_III!E18&lt;&gt;0),ESS_III!B18&amp;", ","")&amp;IF((ESS_III!C19="DF")*(ESS_III!E19&lt;&gt;0),ESS_III!B19&amp;", ","")&amp;IF((ESS_III!C20="DF")*(ESS_III!E20&lt;&gt;0),ESS_III!B20&amp;", ","")&amp;IF((ESS_III!C21="DF")*(ESS_III!E21&lt;&gt;0),ESS_III!B21&amp;", ","")&amp;IF((ESS_III!C22="DF")*(ESS_III!E22&lt;&gt;0),ESS_III!B22&amp;", ","")&amp;IF((ESS_III!C23="DF")*(ESS_III!E23&lt;&gt;0),ESS_III!B23&amp;", ","")&amp;IF((ESS_III!C24="DF")*(ESS_III!E24&lt;&gt;0),ESS_III!B24&amp;", ","")&amp;IF((ESS_III!C25="DF")*(ESS_III!E25&lt;&gt;0),ESS_III!B25&amp;", ","")&amp;IF((ESS_III!C26="DF")*(ESS_III!E26&lt;&gt;0),ESS_III!B26&amp;", ","")&amp;IF((ESS_III!C27="DF")*(ESS_III!E27&lt;&gt;0),ESS_III!B27&amp;", ","")&amp;IF((ESS_III!C28="DF")*(ESS_III!E28&lt;&gt;0),ESS_III!B28&amp;", ","")&amp;IF((ESS_III!C29="DF")*(ESS_III!E29&lt;&gt;0),ESS_III!B29&amp;", ","")&amp;IF((ESS_III!C30="DF")*(ESS_III!E30&lt;&gt;0),ESS_III!B30&amp;", ","")&amp;IF((ESS_III!C31="DF")*(ESS_III!E31&lt;&gt;0),ESS_III!B31&amp;", ","")&amp;IF((ESS_III!C32="DF")*(ESS_III!E32&lt;&gt;0),ESS_III!B32&amp;", ","")&amp;IF((ESS_III!C33="DF")*(ESS_III!E33&lt;&gt;0),ESS_III!B33&amp;", ","")&amp;IF((ESS_III!#REF!="DF")*(ESS_III!#REF!&lt;&gt;0),ESS_III!#REF!&amp;", ","")&amp;IF((ESS_III!#REF!="DF")*(ESS_III!#REF!&lt;&gt;0),ESS_III!#REF!&amp;", ","")&amp;IF((ESS_III!C34="DF")*(ESS_III!E34&lt;&gt;0),ESS_III!B34&amp;", ","")&amp;IF((ESS_III!C35="DF")*(ESS_III!E35&lt;&gt;0),ESS_III!B35&amp;", ","")&amp;IF((ESS_III!C36="DF")*(ESS_III!E36&lt;&gt;0),ESS_III!B36&amp;", ","")&amp;IF((ESS_III!C37="DF")*(ESS_III!E37&lt;&gt;0),ESS_III!B37&amp;", ","")&amp;IF((ESS_III!C38="DF")*(ESS_III!E38&lt;&gt;0),ESS_III!B38&amp;", ","")&amp;IF((ESS_III!C39="DF")*(ESS_III!E39&lt;&gt;0),ESS_III!B39&amp;", ","")&amp;IF((ESS_III!C40="DF")*(ESS_III!E40&lt;&gt;0),ESS_III!B40&amp;", ","")&amp;IF((ESS_III!C41="DF")*(ESS_III!E41&lt;&gt;0),ESS_III!B41&amp;", ","")&amp;IF((ESS_III!#REF!="DF")*(ESS_III!#REF!&lt;&gt;0),ESS_III!B42&amp;", ","")&amp;IF((ESS_III!#REF!="DF")*(ESS_III!#REF!&lt;&gt;0),ESS_III!#REF!&amp;", ","")&amp;IF((ESS_III!#REF!="DF")*(ESS_III!#REF!&lt;&gt;0),ESS_III!#REF!&amp;", ","")&amp;IF((ESS_III!#REF!="DF")*(ESS_III!#REF!&lt;&gt;0),ESS_III!#REF!&amp;", ","")&amp;IF((ESS_III!C42="DF")*(ESS_III!E42&lt;&gt;0),ESS_III!B42&amp;", ","")&amp;IF((ESS_III!C43="DF")*(ESS_III!E43&lt;&gt;0),ESS_III!B43&amp;", ","")</f>
        <v>#REF!</v>
      </c>
      <c r="C77" s="323">
        <f>IF(ESS_III!F8&lt;&gt;0,ESS_III!F8*(SUMIFS(ESS_III!F13:F43,ESS_III!C13:C43,"=DF",ESS_III!E13:E43,"&lt;&gt;0",ESS_III!D13:D43,"&lt;&gt;DF")+SUMIFS(ESS_III!G13:G43,ESS_III!C13:C43,"=DF",ESS_III!E13:E43,"&lt;&gt;0",ESS_III!D13:D43,"&lt;&gt;DF")+SUMIFS(ESS_III!H13:H43,ESS_III!C13:C43,"=DF",ESS_III!E13:E43,"&lt;&gt;0",ESS_III!D13:D43,"&lt;&gt;DF")+SUMIFS(ESS_III!I13:I43,ESS_III!C13:C43,"=DF",ESS_III!E13:E43,"&lt;&gt;0",ESS_III!D13:D43,"&lt;&gt;DF")),14*(SUMIFS(ESS_III!F13:F43,ESS_III!C13:C43,"=DF",ESS_III!E13:E43,"&lt;&gt;0",ESS_III!D13:D43,"&lt;&gt;DF")+SUMIFS(ESS_III!G13:G43,ESS_III!C13:C43,"=DF",ESS_III!E13:E43,"&lt;&gt;0",ESS_III!D13:D43,"&lt;&gt;DF")+SUMIFS(ESS_III!H13:H43,ESS_III!C13:C43,"=DF",ESS_III!E13:E43,"&lt;&gt;0",ESS_III!D13:D43,"&lt;&gt;DF")+SUMIFS(ESS_III!I13:I43,ESS_III!C13:C43,"=DF",ESS_III!E13:E43,"&lt;&gt;0",ESS_III!D13:D43,"&lt;&gt;DF")))+IF(ESS_III!L8&lt;&gt;0,ESS_III!L8*(SUMIFS(ESS_III!L13:L43,ESS_III!C13:C43,"=DF",ESS_III!E13:E43,"&lt;&gt;0",ESS_III!D13:D43,"&lt;&gt;DF")+SUMIFS(ESS_III!M13:M43,ESS_III!C13:C43,"=DF",ESS_III!E13:E43,"&lt;&gt;0",ESS_III!D13:D43,"&lt;&gt;DF")+SUMIFS(ESS_III!N13:N43,ESS_III!C13:C43,"=DF",ESS_III!E13:E43,"&lt;&gt;0",ESS_III!D13:D43,"&lt;&gt;DF")+SUMIFS(ESS_III!O13:O43,ESS_III!C13:C43,"=DF",ESS_III!E13:E43,"&lt;&gt;0",ESS_III!D13:D43,"&lt;&gt;DF")),14*(SUMIFS(ESS_III!L13:L43,ESS_III!C13:C43,"=DF",ESS_III!E13:E43,"&lt;&gt;0",ESS_III!D13:D43,"&lt;&gt;DF")+SUMIFS(ESS_III!M13:M43,ESS_III!C13:C43,"=DF",ESS_III!E13:E43,"&lt;&gt;0",ESS_III!D13:D43,"&lt;&gt;DF")+SUMIFS(ESS_III!N13:N43,ESS_III!C13:C43,"=DF",ESS_III!E13:E43,"&lt;&gt;0",ESS_III!D13:D43,"&lt;&gt;DF")+SUMIFS(ESS_III!O13:O43,ESS_III!C13:C43,"=DF",ESS_III!E13:E43,"&lt;&gt;0",ESS_III!D13:D43,"&lt;&gt;DF")))</f>
        <v>0</v>
      </c>
      <c r="D77" s="216"/>
      <c r="E77" s="217"/>
      <c r="F77" s="218"/>
      <c r="G77" s="182"/>
      <c r="H77" s="183"/>
    </row>
    <row r="78" spans="1:9" ht="30" x14ac:dyDescent="0.25">
      <c r="A78" s="185" t="s">
        <v>47</v>
      </c>
      <c r="B78" s="317" t="e">
        <f>IF((ESS_III!C13="DD")*(ESS_III!E13&lt;&gt;0),ESS_III!B13&amp;", ","")&amp;IF((ESS_III!C14="DD")*(ESS_III!E14&lt;&gt;0),ESS_III!B14&amp;", ","")&amp;IF((ESS_III!C15="DD")*(ESS_III!E15&lt;&gt;0),ESS_III!B15&amp;", ","")&amp;IF((ESS_III!C16="DD")*(ESS_III!E16&lt;&gt;0),ESS_III!B16&amp;", ","")&amp;IF((ESS_III!C17="DD")*(ESS_III!E17&lt;&gt;0),ESS_III!B17&amp;", ","")&amp;IF((ESS_III!C18="DD")*(ESS_III!E18&lt;&gt;0),ESS_III!B18&amp;", ","")&amp;IF((ESS_III!C19="DD")*(ESS_III!E19&lt;&gt;0),ESS_III!B19&amp;", ","")&amp;IF((ESS_III!C20="DD")*(ESS_III!E20&lt;&gt;0),ESS_III!B20&amp;", ","")&amp;IF((ESS_III!C21="DD")*(ESS_III!E21&lt;&gt;0),ESS_III!B21&amp;", ","")&amp;IF((ESS_III!C22="DD")*(ESS_III!E22&lt;&gt;0),ESS_III!B22&amp;", ","")&amp;IF((ESS_III!C23="DD")*(ESS_III!E23&lt;&gt;0),ESS_III!B23&amp;", ","")&amp;IF((ESS_III!C24="DD")*(ESS_III!E24&lt;&gt;0),ESS_III!B24&amp;", ","")&amp;IF((ESS_III!C25="DD")*(ESS_III!E25&lt;&gt;0),ESS_III!B25&amp;", ","")&amp;IF((ESS_III!C26="DD")*(ESS_III!E26&lt;&gt;0),ESS_III!B26&amp;", ","")&amp;IF((ESS_III!C27="DD")*(ESS_III!E27&lt;&gt;0),ESS_III!B27&amp;", ","")&amp;IF((ESS_III!C28="DD")*(ESS_III!E28&lt;&gt;0),ESS_III!B28&amp;", ","")&amp;IF((ESS_III!C29="DD")*(ESS_III!E29&lt;&gt;0),ESS_III!B29&amp;", ","")&amp;IF((ESS_III!C30="DD")*(ESS_III!E30&lt;&gt;0),ESS_III!B30&amp;", ","")&amp;IF((ESS_III!C31="DD")*(ESS_III!E31&lt;&gt;0),ESS_III!B31&amp;", ","")&amp;IF((ESS_III!C32="DD")*(ESS_III!E32&lt;&gt;0),ESS_III!B32&amp;", ","")&amp;IF((ESS_III!C33="DD")*(ESS_III!E33&lt;&gt;0),ESS_III!B33&amp;", ","")&amp;IF((ESS_III!#REF!="DD")*(ESS_III!#REF!&lt;&gt;0),ESS_III!#REF!&amp;", ","")&amp;IF((ESS_III!#REF!="DD")*(ESS_III!#REF!&lt;&gt;0),ESS_III!#REF!&amp;", ","")&amp;IF((ESS_III!C34="DD")*(ESS_III!E34&lt;&gt;0),ESS_III!B34&amp;", ","")&amp;IF((ESS_III!C35="DD")*(ESS_III!E35&lt;&gt;0),ESS_III!B35&amp;", ","")&amp;IF((ESS_III!C36="DD")*(ESS_III!E36&lt;&gt;0),ESS_III!B36&amp;", ","")&amp;IF((ESS_III!C37="DD")*(ESS_III!E37&lt;&gt;0),ESS_III!B37&amp;", ","")&amp;IF((ESS_III!C38="DD")*(ESS_III!E38&lt;&gt;0),ESS_III!B38&amp;", ","")&amp;IF((ESS_III!C39="DD")*(ESS_III!E39&lt;&gt;0),ESS_III!B39&amp;", ","")&amp;IF((ESS_III!C40="DD")*(ESS_III!E40&lt;&gt;0),ESS_III!B40&amp;", ","")&amp;IF((ESS_III!C41="DD")*(ESS_III!E41&lt;&gt;0),ESS_III!B41&amp;", ","")&amp;IF((ESS_III!#REF!="DD")*(ESS_III!#REF!&lt;&gt;0),ESS_III!B42&amp;", ","")&amp;IF((ESS_III!#REF!="DD")*(ESS_III!#REF!&lt;&gt;0),ESS_III!#REF!&amp;", ","")&amp;IF((ESS_III!#REF!="DD")*(ESS_III!#REF!&lt;&gt;0),ESS_III!#REF!&amp;", ","")&amp;IF((ESS_III!#REF!="DD")*(ESS_III!#REF!&lt;&gt;0),ESS_III!#REF!&amp;", ","")&amp;IF((ESS_III!C42="DD")*(ESS_III!E42&lt;&gt;0),ESS_III!B42&amp;", ","")&amp;IF((ESS_III!C43="DD")*(ESS_III!E43&lt;&gt;0),ESS_III!B43&amp;", ","")</f>
        <v>#REF!</v>
      </c>
      <c r="C78" s="324">
        <f>IF(ESS_III!F8&lt;&gt;0,ESS_III!F8*(SUMIFS(ESS_III!F13:F43,ESS_III!C13:C43,"=DD",ESS_III!E13:E43,"&lt;&gt;0",ESS_III!D13:D43,"&lt;&gt;DF")+SUMIFS(ESS_III!G13:G43,ESS_III!C13:C43,"=DD",ESS_III!E13:E43,"&lt;&gt;0",ESS_III!D13:D43,"&lt;&gt;DF")+SUMIFS(ESS_III!H13:H43,ESS_III!C13:C43,"=DD",ESS_III!E13:E43,"&lt;&gt;0",ESS_III!D13:D43,"&lt;&gt;DF")+SUMIFS(ESS_III!I13:I43,ESS_III!C13:C43,"=DD",ESS_III!E13:E43,"&lt;&gt;0",ESS_III!D13:D43,"&lt;&gt;DF")),14*(SUMIFS(ESS_III!F13:F43,ESS_III!C13:C43,"=DD",ESS_III!E13:E43,"&lt;&gt;0",ESS_III!D13:D43,"&lt;&gt;DF")+SUMIFS(ESS_III!G13:G43,ESS_III!C13:C43,"=DD",ESS_III!E13:E43,"&lt;&gt;0",ESS_III!D13:D43,"&lt;&gt;DF")+SUMIFS(ESS_III!H13:H43,ESS_III!C13:C43,"=DD",ESS_III!E13:E43,"&lt;&gt;0",ESS_III!D13:D43,"&lt;&gt;DF")+SUMIFS(ESS_III!I13:I43,ESS_III!C13:C43,"=DD",ESS_III!E13:E43,"&lt;&gt;0",ESS_III!D13:D43,"&lt;&gt;DF")))+IF(ESS_III!L8&lt;&gt;0,ESS_III!L8*(SUMIFS(ESS_III!L13:L43,ESS_III!C13:C43,"=DD",ESS_III!E13:E43,"&lt;&gt;0",ESS_III!D13:D43,"&lt;&gt;DF")+SUMIFS(ESS_III!M13:M43,ESS_III!C13:C43,"=DD",ESS_III!E13:E43,"&lt;&gt;0",ESS_III!D13:D43,"&lt;&gt;DF")+SUMIFS(ESS_III!N13:N43,ESS_III!C13:C43,"=DD",ESS_III!E13:E43,"&lt;&gt;0",ESS_III!D13:D43,"&lt;&gt;DF")+SUMIFS(ESS_III!O13:O43,ESS_III!C13:C43,"=DD",ESS_III!E13:E43,"&lt;&gt;0",ESS_III!D13:D43,"&lt;&gt;DF")),14*(SUMIFS(ESS_III!L13:L43,ESS_III!C13:C43,"=DD",ESS_III!E13:E43,"&lt;&gt;0",ESS_III!D13:D43,"&lt;&gt;DF")+SUMIFS(ESS_III!M13:M43,ESS_III!C13:C43,"=DD",ESS_III!E13:E43,"&lt;&gt;0",ESS_III!D13:D43,"&lt;&gt;DF")+SUMIFS(ESS_III!N13:N43,ESS_III!C13:C43,"=DD",ESS_III!E13:E43,"&lt;&gt;0",ESS_III!D13:D43,"&lt;&gt;DF")+SUMIFS(ESS_III!O13:O43,ESS_III!C13:C43,"=DD",ESS_III!E13:E43,"&lt;&gt;0",ESS_III!D13:D43,"&lt;&gt;DF")))</f>
        <v>308</v>
      </c>
      <c r="D78" s="220"/>
      <c r="E78" s="221"/>
      <c r="F78" s="222"/>
      <c r="G78" s="187"/>
      <c r="H78" s="188"/>
    </row>
    <row r="79" spans="1:9" ht="60" x14ac:dyDescent="0.25">
      <c r="A79" s="185" t="s">
        <v>49</v>
      </c>
      <c r="B79" s="317" t="e">
        <f>IF((ESS_III!C13="DS")*(ESS_III!E13&lt;&gt;0),ESS_III!B13&amp;", ","")&amp;IF((ESS_III!C14="DS")*(ESS_III!E14&lt;&gt;0),ESS_III!B14&amp;", ","")&amp;IF((ESS_III!C15="DS")*(ESS_III!E15&lt;&gt;0),ESS_III!B15&amp;", ","")&amp;IF((ESS_III!C16="DS")*(ESS_III!E16&lt;&gt;0),ESS_III!B16&amp;", ","")&amp;IF((ESS_III!C17="DS")*(ESS_III!E17&lt;&gt;0),ESS_III!B17&amp;", ","")&amp;IF((ESS_III!C18="DS")*(ESS_III!E18&lt;&gt;0),ESS_III!B18&amp;", ","")&amp;IF((ESS_III!C19="DS")*(ESS_III!E19&lt;&gt;0),ESS_III!B19&amp;", ","")&amp;IF((ESS_III!C20="DS")*(ESS_III!E20&lt;&gt;0),ESS_III!B20&amp;", ","")&amp;IF((ESS_III!C21="DS")*(ESS_III!E21&lt;&gt;0),ESS_III!B21&amp;", ","")&amp;IF((ESS_III!C22="DS")*(ESS_III!E22&lt;&gt;0),ESS_III!B22&amp;", ","")&amp;IF((ESS_III!C23="DS")*(ESS_III!E23&lt;&gt;0),ESS_III!B23&amp;", ","")&amp;IF((ESS_III!C24="DS")*(ESS_III!E24&lt;&gt;0),ESS_III!B24&amp;", ","")&amp;IF((ESS_III!C25="DS")*(ESS_III!E25&lt;&gt;0),ESS_III!B25&amp;", ","")&amp;IF((ESS_III!C26="DS")*(ESS_III!E26&lt;&gt;0),ESS_III!B26&amp;", ","")&amp;IF((ESS_III!C27="DS")*(ESS_III!E27&lt;&gt;0),ESS_III!B27&amp;", ","")&amp;IF((ESS_III!C28="DS")*(ESS_III!E28&lt;&gt;0),ESS_III!B28&amp;", ","")&amp;IF((ESS_III!C29="DS")*(ESS_III!E29&lt;&gt;0),ESS_III!B29&amp;", ","")&amp;IF((ESS_III!C30="DS")*(ESS_III!E30&lt;&gt;0),ESS_III!B30&amp;", ","")&amp;IF((ESS_III!C31="DS")*(ESS_III!E31&lt;&gt;0),ESS_III!B31&amp;", ","")&amp;IF((ESS_III!C32="DS")*(ESS_III!E32&lt;&gt;0),ESS_III!B32&amp;", ","")&amp;IF((ESS_III!C33="DS")*(ESS_III!E33&lt;&gt;0),ESS_III!B33&amp;", ","")&amp;IF((ESS_III!#REF!="DS")*(ESS_III!#REF!&lt;&gt;0),ESS_III!#REF!&amp;", ","")&amp;IF((ESS_III!#REF!="DS")*(ESS_III!#REF!&lt;&gt;0),ESS_III!#REF!&amp;", ","")&amp;IF((ESS_III!C34="DS")*(ESS_III!E34&lt;&gt;0),ESS_III!B34&amp;", ","")&amp;IF((ESS_III!C35="DS")*(ESS_III!E35&lt;&gt;0),ESS_III!B35&amp;", ","")&amp;IF((ESS_III!C36="DS")*(ESS_III!E36&lt;&gt;0),ESS_III!B36&amp;", ","")&amp;IF((ESS_III!C37="DS")*(ESS_III!E37&lt;&gt;0),ESS_III!B37&amp;", ","")&amp;IF((ESS_III!C38="DS")*(ESS_III!E38&lt;&gt;0),ESS_III!B38&amp;", ","")&amp;IF((ESS_III!C39="DS")*(ESS_III!E39&lt;&gt;0),ESS_III!B39&amp;", ","")&amp;IF((ESS_III!C40="DS")*(ESS_III!E40&lt;&gt;0),ESS_III!B40&amp;", ","")&amp;IF((ESS_III!C41="DS")*(ESS_III!E41&lt;&gt;0),ESS_III!B41&amp;", ","")&amp;IF((ESS_III!#REF!="DS")*(ESS_III!#REF!&lt;&gt;0),ESS_III!B42&amp;", ","")&amp;IF((ESS_III!#REF!="DS")*(ESS_III!#REF!&lt;&gt;0),ESS_III!#REF!&amp;", ","")&amp;IF((ESS_III!#REF!="DS")*(ESS_III!#REF!&lt;&gt;0),ESS_III!#REF!&amp;", ","")&amp;IF((ESS_III!#REF!="DS")*(ESS_III!#REF!&lt;&gt;0),ESS_III!#REF!&amp;", ","")&amp;IF((ESS_III!C42="DS")*(ESS_III!E42&lt;&gt;0),ESS_III!B42&amp;", ","")&amp;IF((ESS_III!C43="DS")*(ESS_III!E43&lt;&gt;0),ESS_III!B43&amp;", ","")</f>
        <v>#REF!</v>
      </c>
      <c r="C79" s="324">
        <f>IF(ESS_III!F8&lt;&gt;0,ESS_III!F8*(SUMIFS(ESS_III!F13:F43,ESS_III!C13:C43,"=DS",ESS_III!E13:E43,"&lt;&gt;0",ESS_III!D13:D43,"&lt;&gt;DF")+SUMIFS(ESS_III!G13:G43,ESS_III!C13:C43,"=DS",ESS_III!E13:E43,"&lt;&gt;0",ESS_III!D13:D43,"&lt;&gt;DF")+SUMIFS(ESS_III!H13:H43,ESS_III!C13:C43,"=DS",ESS_III!E13:E43,"&lt;&gt;0",ESS_III!D13:D43,"&lt;&gt;DF")+SUMIFS(ESS_III!I13:I43,ESS_III!C13:C43,"=DS",ESS_III!E13:E43,"&lt;&gt;0",ESS_III!D13:D43,"&lt;&gt;DF")),14*(SUMIFS(ESS_III!F13:F43,ESS_III!C13:C43,"=DS",ESS_III!E13:E43,"&lt;&gt;0",ESS_III!D13:D43,"&lt;&gt;DF")+SUMIFS(ESS_III!G13:G43,ESS_III!C13:C43,"=DS",ESS_III!E13:E43,"&lt;&gt;0",ESS_III!D13:D43,"&lt;&gt;DF")+SUMIFS(ESS_III!H13:H43,ESS_III!C13:C43,"=DS",ESS_III!E13:E43,"&lt;&gt;0",ESS_III!D13:D43,"&lt;&gt;DF")+SUMIFS(ESS_III!I13:I43,ESS_III!C13:C43,"=DS",ESS_III!E13:E43,"&lt;&gt;0",ESS_III!D13:D43,"&lt;&gt;DF")))+IF(ESS_III!L8&lt;&gt;0,ESS_III!L8*(SUMIFS(ESS_III!L13:L43,ESS_III!C13:C43,"=DS",ESS_III!E13:E43,"&lt;&gt;0",ESS_III!D13:D43,"&lt;&gt;DF")+SUMIFS(ESS_III!M13:M43,ESS_III!C13:C43,"=DS",ESS_III!E13:E43,"&lt;&gt;0",ESS_III!D13:D43,"&lt;&gt;DF")+SUMIFS(ESS_III!N13:N43,ESS_III!C13:C43,"=DS",ESS_III!E13:E43,"&lt;&gt;0",ESS_III!D13:D43,"&lt;&gt;DF")+SUMIFS(ESS_III!O13:O43,ESS_III!C13:C43,"=DS",ESS_III!E13:E43,"&lt;&gt;0",ESS_III!D13:D43,"&lt;&gt;DF")),14*(SUMIFS(ESS_III!L13:L43,ESS_III!C13:C43,"=DS",ESS_III!E13:E43,"&lt;&gt;0",ESS_III!D13:D43,"&lt;&gt;DF")+SUMIFS(ESS_III!M13:M43,ESS_III!C13:C43,"=DS",ESS_III!E13:E43,"&lt;&gt;0",ESS_III!D13:D43,"&lt;&gt;DF")+SUMIFS(ESS_III!N13:N43,ESS_III!C13:C43,"=DS",ESS_III!E13:E43,"&lt;&gt;0",ESS_III!D13:D43,"&lt;&gt;DF")+SUMIFS(ESS_III!O13:O43,ESS_III!C13:C43,"=DS",ESS_III!E13:E43,"&lt;&gt;0",ESS_III!D13:D43,"&lt;&gt;DF")))</f>
        <v>322</v>
      </c>
      <c r="D79" s="220"/>
      <c r="E79" s="221"/>
      <c r="F79" s="222"/>
      <c r="G79" s="187"/>
      <c r="H79" s="188"/>
      <c r="I79" s="190"/>
    </row>
    <row r="80" spans="1:9" ht="15.75" thickBot="1" x14ac:dyDescent="0.3">
      <c r="A80" s="193" t="s">
        <v>50</v>
      </c>
      <c r="B80" s="318" t="e">
        <f>IF((ESS_III!C13="DC")*(ESS_III!E13&lt;&gt;0),ESS_III!B13&amp;", ","")&amp;IF((ESS_III!C14="DC")*(ESS_III!E14&lt;&gt;0),ESS_III!B14&amp;", ","")&amp;IF((ESS_III!C15="DC")*(ESS_III!E15&lt;&gt;0),ESS_III!B15&amp;", ","")&amp;IF((ESS_III!C16="DC")*(ESS_III!E16&lt;&gt;0),ESS_III!B16&amp;", ","")&amp;IF((ESS_III!C17="DC")*(ESS_III!E17&lt;&gt;0),ESS_III!B17&amp;", ","")&amp;IF((ESS_III!C18="DC")*(ESS_III!E18&lt;&gt;0),ESS_III!B18&amp;", ","")&amp;IF((ESS_III!C19="DC")*(ESS_III!E19&lt;&gt;0),ESS_III!B19&amp;", ","")&amp;IF((ESS_III!C20="DC")*(ESS_III!E20&lt;&gt;0),ESS_III!B20&amp;", ","")&amp;IF((ESS_III!C21="DC")*(ESS_III!E21&lt;&gt;0),ESS_III!B21&amp;", ","")&amp;IF((ESS_III!C22="DC")*(ESS_III!E22&lt;&gt;0),ESS_III!B22&amp;", ","")&amp;IF((ESS_III!C23="DC")*(ESS_III!E23&lt;&gt;0),ESS_III!B23&amp;", ","")&amp;IF((ESS_III!C24="DC")*(ESS_III!E24&lt;&gt;0),ESS_III!B24&amp;", ","")&amp;IF((ESS_III!C25="DC")*(ESS_III!E25&lt;&gt;0),ESS_III!B25&amp;", ","")&amp;IF((ESS_III!C26="DC")*(ESS_III!E26&lt;&gt;0),ESS_III!B26&amp;", ","")&amp;IF((ESS_III!C27="DC")*(ESS_III!E27&lt;&gt;0),ESS_III!B27&amp;", ","")&amp;IF((ESS_III!C28="DC")*(ESS_III!E28&lt;&gt;0),ESS_III!B28&amp;", ","")&amp;IF((ESS_III!C29="DC")*(ESS_III!E29&lt;&gt;0),ESS_III!B29&amp;", ","")&amp;IF((ESS_III!C30="DC")*(ESS_III!E30&lt;&gt;0),ESS_III!B30&amp;", ","")&amp;IF((ESS_III!C31="DC")*(ESS_III!E31&lt;&gt;0),ESS_III!B31&amp;", ","")&amp;IF((ESS_III!C32="DC")*(ESS_III!E32&lt;&gt;0),ESS_III!B32&amp;", ","")&amp;IF((ESS_III!C33="DC")*(ESS_III!E33&lt;&gt;0),ESS_III!B33&amp;", ","")&amp;IF((ESS_III!#REF!="DC")*(ESS_III!#REF!&lt;&gt;0),ESS_III!#REF!&amp;", ","")&amp;IF((ESS_III!#REF!="DC")*(ESS_III!#REF!&lt;&gt;0),ESS_III!#REF!&amp;", ","")&amp;IF((ESS_III!C34="DC")*(ESS_III!E34&lt;&gt;0),ESS_III!B34&amp;", ","")&amp;IF((ESS_III!C35="DC")*(ESS_III!E35&lt;&gt;0),ESS_III!B35&amp;", ","")&amp;IF((ESS_III!C36="DC")*(ESS_III!E36&lt;&gt;0),ESS_III!B36&amp;", ","")&amp;IF((ESS_III!C37="DC")*(ESS_III!E37&lt;&gt;0),ESS_III!B37&amp;", ","")&amp;IF((ESS_III!C38="DC")*(ESS_III!E38&lt;&gt;0),ESS_III!B38&amp;", ","")&amp;IF((ESS_III!C39="DC")*(ESS_III!E39&lt;&gt;0),ESS_III!B39&amp;", ","")&amp;IF((ESS_III!C40="DC")*(ESS_III!E40&lt;&gt;0),ESS_III!B40&amp;", ","")&amp;IF((ESS_III!C41="DC")*(ESS_III!E41&lt;&gt;0),ESS_III!B41&amp;", ","")&amp;IF((ESS_III!#REF!="DC")*(ESS_III!#REF!&lt;&gt;0),ESS_III!B42&amp;", ","")&amp;IF((ESS_III!#REF!="DC")*(ESS_III!#REF!&lt;&gt;0),ESS_III!#REF!&amp;", ","")&amp;IF((ESS_III!#REF!="DC")*(ESS_III!#REF!&lt;&gt;0),ESS_III!#REF!&amp;", ","")&amp;IF((ESS_III!#REF!="DC")*(ESS_III!#REF!&lt;&gt;0),ESS_III!#REF!&amp;", ","")&amp;IF((ESS_III!C42="DC")*(ESS_III!E42&lt;&gt;0),ESS_III!B42&amp;", ","")&amp;IF((ESS_III!C43="DC")*(ESS_III!E43&lt;&gt;0),ESS_III!B43&amp;", ","")</f>
        <v>#REF!</v>
      </c>
      <c r="C80" s="325">
        <f>IF(ESS_III!F8&lt;&gt;0,ESS_III!F8*(SUMIFS(ESS_III!F13:F43,ESS_III!C13:C43,"=DC",ESS_III!E13:E43,"&lt;&gt;0",ESS_III!D13:D43,"&lt;&gt;DF")+SUMIFS(ESS_III!G13:G43,ESS_III!C13:C43,"=DC",ESS_III!E13:E43,"&lt;&gt;0",ESS_III!D13:D43,"&lt;&gt;DF")+SUMIFS(ESS_III!H13:H43,ESS_III!C13:C43,"=DC",ESS_III!E13:E43,"&lt;&gt;0",ESS_III!D13:D43,"&lt;&gt;DF")+SUMIFS(ESS_III!I13:I43,ESS_III!C13:C43,"=DC",ESS_III!E13:E43,"&lt;&gt;0",ESS_III!D13:D43,"&lt;&gt;DF")),14*(SUMIFS(ESS_III!F13:F43,ESS_III!C13:C43,"=DC",ESS_III!E13:E43,"&lt;&gt;0",ESS_III!D13:D43,"&lt;&gt;DF")+SUMIFS(ESS_III!G13:G43,ESS_III!C13:C43,"=DC",ESS_III!E13:E43,"&lt;&gt;0",ESS_III!D13:D43,"&lt;&gt;DF")+SUMIFS(ESS_III!H13:H43,ESS_III!C13:C43,"=DC",ESS_III!E13:E43,"&lt;&gt;0",ESS_III!D13:D43,"&lt;&gt;DF")+SUMIFS(ESS_III!I13:I43,ESS_III!C13:C43,"=DC",ESS_III!E13:E43,"&lt;&gt;0",ESS_III!D13:D43,"&lt;&gt;DF")))+IF(ESS_III!L8&lt;&gt;0,ESS_III!L8*(SUMIFS(ESS_III!L13:L43,ESS_III!C13:C43,"=DC",ESS_III!E13:E43,"&lt;&gt;0",ESS_III!D13:D43,"&lt;&gt;DF")+SUMIFS(ESS_III!M13:M43,ESS_III!C13:C43,"=DC",ESS_III!E13:E43,"&lt;&gt;0",ESS_III!D13:D43,"&lt;&gt;DF")+SUMIFS(ESS_III!N13:N43,ESS_III!C13:C43,"=DC",ESS_III!E13:E43,"&lt;&gt;0",ESS_III!D13:D43,"&lt;&gt;DF")+SUMIFS(ESS_III!O13:O43,ESS_III!C13:C43,"=DC",ESS_III!E13:E43,"&lt;&gt;0",ESS_III!D13:D43,"&lt;&gt;DF")),14*(SUMIFS(ESS_III!L13:L43,ESS_III!C13:C43,"=DC",ESS_III!E13:E43,"&lt;&gt;0",ESS_III!D13:D43,"&lt;&gt;DF")+SUMIFS(ESS_III!M13:M43,ESS_III!C13:C43,"=DC",ESS_III!E13:E43,"&lt;&gt;0",ESS_III!D13:D43,"&lt;&gt;DF")+SUMIFS(ESS_III!N13:N43,ESS_III!C13:C43,"=DC",ESS_III!E13:E43,"&lt;&gt;0",ESS_III!D13:D43,"&lt;&gt;DF")+SUMIFS(ESS_III!O13:O43,ESS_III!C13:C43,"=DC",ESS_III!E13:E43,"&lt;&gt;0",ESS_III!D13:D43,"&lt;&gt;DF")))</f>
        <v>84</v>
      </c>
      <c r="D80" s="223"/>
      <c r="E80" s="224"/>
      <c r="F80" s="225"/>
      <c r="G80" s="194"/>
      <c r="H80" s="195"/>
    </row>
    <row r="81" spans="1:9" ht="30.75" thickBot="1" x14ac:dyDescent="0.3">
      <c r="A81" s="330" t="s">
        <v>58</v>
      </c>
      <c r="B81" s="318" t="e">
        <f>IF((ESS_III!C13="DOU")*(ESS_III!E13&lt;&gt;0),ESS_III!B13&amp;", ","")&amp;IF((ESS_III!C14="DOU")*(ESS_III!E14&lt;&gt;0),ESS_III!B14&amp;", ","")&amp;IF((ESS_III!C15="DOU")*(ESS_III!E15&lt;&gt;0),ESS_III!B15&amp;", ","")&amp;IF((ESS_III!C16="DOU")*(ESS_III!E16&lt;&gt;0),ESS_III!B16&amp;", ","")&amp;IF((ESS_III!C17="DOU")*(ESS_III!E17&lt;&gt;0),ESS_III!B17&amp;", ","")&amp;IF((ESS_III!C18="DOU")*(ESS_III!E18&lt;&gt;0),ESS_III!B18&amp;", ","")&amp;IF((ESS_III!C19="DOU")*(ESS_III!E19&lt;&gt;0),ESS_III!B19&amp;", ","")&amp;IF((ESS_III!C20="DOU")*(ESS_III!E20&lt;&gt;0),ESS_III!B20&amp;", ","")&amp;IF((ESS_III!C21="DOU")*(ESS_III!E21&lt;&gt;0),ESS_III!B21&amp;", ","")&amp;IF((ESS_III!C22="DOU")*(ESS_III!E22&lt;&gt;0),ESS_III!B22&amp;", ","")&amp;IF((ESS_III!C23="DOU")*(ESS_III!E23&lt;&gt;0),ESS_III!B23&amp;", ","")&amp;IF((ESS_III!C24="DOU")*(ESS_III!E24&lt;&gt;0),ESS_III!B24&amp;", ","")&amp;IF((ESS_III!C25="DOU")*(ESS_III!E25&lt;&gt;0),ESS_III!B25&amp;", ","")&amp;IF((ESS_III!C26="DOU")*(ESS_III!E26&lt;&gt;0),ESS_III!B26&amp;", ","")&amp;IF((ESS_III!C27="DOU")*(ESS_III!E27&lt;&gt;0),ESS_III!B27&amp;", ","")&amp;IF((ESS_III!C28="DOU")*(ESS_III!E28&lt;&gt;0),ESS_III!B28&amp;", ","")&amp;IF((ESS_III!C29="DOU")*(ESS_III!E29&lt;&gt;0),ESS_III!B29&amp;", ","")&amp;IF((ESS_III!C30="DOU")*(ESS_III!E30&lt;&gt;0),ESS_III!B30&amp;", ","")&amp;IF((ESS_III!C31="DOU")*(ESS_III!E31&lt;&gt;0),ESS_III!B31&amp;", ","")&amp;IF((ESS_III!C32="DOU")*(ESS_III!E32&lt;&gt;0),ESS_III!B32&amp;", ","")&amp;IF((ESS_III!C33="DOU")*(ESS_III!E33&lt;&gt;0),ESS_III!B33&amp;", ","")&amp;IF((ESS_III!#REF!="DOU")*(ESS_III!#REF!&lt;&gt;0),ESS_III!#REF!&amp;", ","")&amp;IF((ESS_III!#REF!="DOU")*(ESS_III!#REF!&lt;&gt;0),ESS_III!#REF!&amp;", ","")&amp;IF((ESS_III!C34="DOU")*(ESS_III!E34&lt;&gt;0),ESS_III!B34&amp;", ","")&amp;IF((ESS_III!C35="DOU")*(ESS_III!E35&lt;&gt;0),ESS_III!B35&amp;", ","")&amp;IF((ESS_III!C36="DOU")*(ESS_III!E36&lt;&gt;0),ESS_III!B36&amp;", ","")&amp;IF((ESS_III!C37="DOU")*(ESS_III!E37&lt;&gt;0),ESS_III!B37&amp;", ","")&amp;IF((ESS_III!C38="DOU")*(ESS_III!E38&lt;&gt;0),ESS_III!B38&amp;", ","")&amp;IF((ESS_III!C39="DOU")*(ESS_III!E39&lt;&gt;0),ESS_III!B39&amp;", ","")&amp;IF((ESS_III!C40="DOU")*(ESS_III!E40&lt;&gt;0),ESS_III!B40&amp;", ","")&amp;IF((ESS_III!C41="DOU")*(ESS_III!E41&lt;&gt;0),ESS_III!B41&amp;", ","")&amp;IF((ESS_III!#REF!="DOU")*(ESS_III!#REF!&lt;&gt;0),ESS_III!B42&amp;", ","")&amp;IF((ESS_III!#REF!="DOU")*(ESS_III!#REF!&lt;&gt;0),ESS_III!#REF!&amp;", ","")&amp;IF((ESS_III!#REF!="DOU")*(ESS_III!#REF!&lt;&gt;0),ESS_III!#REF!&amp;", ","")&amp;IF((ESS_III!#REF!="DOU")*(ESS_III!#REF!&lt;&gt;0),ESS_III!#REF!&amp;", ","")&amp;IF((ESS_III!C42="DOU")*(ESS_III!E42&lt;&gt;0),ESS_III!B42&amp;", ","")&amp;IF((ESS_III!C43="DOU")*(ESS_III!E43&lt;&gt;0),ESS_III!B43&amp;", ","")</f>
        <v>#REF!</v>
      </c>
      <c r="C81" s="359">
        <f>IF(ESS_III!F8&lt;&gt;0,ESS_III!F8*(SUMIFS(ESS_III!F13:F43,ESS_III!C13:C43,"=DOU",ESS_III!E13:E43,"&lt;&gt;0",ESS_III!D13:D43,"&lt;&gt;DF")+SUMIFS(ESS_III!G13:G43,ESS_III!C13:C43,"=DOU",ESS_III!E13:E43,"&lt;&gt;0",ESS_III!D13:D43,"&lt;&gt;DF")+SUMIFS(ESS_III!H13:H43,ESS_III!C13:C43,"=DOU",ESS_III!E13:E43,"&lt;&gt;0",ESS_III!D13:D43,"&lt;&gt;DF")+SUMIFS(ESS_III!I13:I43,ESS_III!C13:C43,"=DOU",ESS_III!E13:E43,"&lt;&gt;0",ESS_III!D13:D43,"&lt;&gt;DF")),14*(SUMIFS(ESS_III!F13:F43,ESS_III!C13:C43,"=DOU",ESS_III!E13:E43,"&lt;&gt;0",ESS_III!D13:D43,"&lt;&gt;DF")+SUMIFS(ESS_III!G13:G43,ESS_III!C13:C43,"=DOU",ESS_III!E13:E43,"&lt;&gt;0",ESS_III!D13:D43,"&lt;&gt;DF")+SUMIFS(ESS_III!H13:H43,ESS_III!C13:C43,"=DOU",ESS_III!E13:E43,"&lt;&gt;0",ESS_III!D13:D43,"&lt;&gt;DF")+SUMIFS(ESS_III!I13:I43,ESS_III!C13:C43,"=DOU",ESS_III!E13:E43,"&lt;&gt;0",ESS_III!D13:D43,"&lt;&gt;DF")))+IF(ESS_III!L8&lt;&gt;0,ESS_III!L8*(SUMIFS(ESS_III!L13:L43,ESS_III!C13:C43,"=DOU",ESS_III!E13:E43,"&lt;&gt;0",ESS_III!D13:D43,"&lt;&gt;DF")+SUMIFS(ESS_III!M13:M43,ESS_III!C13:C43,"=DOU",ESS_III!E13:E43,"&lt;&gt;0",ESS_III!D13:D43,"&lt;&gt;DF")+SUMIFS(ESS_III!N13:N43,ESS_III!C13:C43,"=DOU",ESS_III!E13:E43,"&lt;&gt;0",ESS_III!D13:D43,"&lt;&gt;DF")+SUMIFS(ESS_III!O13:O43,ESS_III!C13:C43,"=DOU",ESS_III!E13:E43,"&lt;&gt;0",ESS_III!D13:D43,"&lt;&gt;DF")),14*(SUMIFS(ESS_III!L13:L43,ESS_III!C13:C43,"=DOU",ESS_III!E13:E43,"&lt;&gt;0",ESS_III!D13:D43,"&lt;&gt;DF")+SUMIFS(ESS_III!M13:M43,ESS_III!C13:C43,"=DOU",ESS_III!E13:E43,"&lt;&gt;0",ESS_III!D13:D43,"&lt;&gt;DF")+SUMIFS(ESS_III!N13:N43,ESS_III!C13:C43,"=DOU",ESS_III!E13:E43,"&lt;&gt;0",ESS_III!D13:D43,"&lt;&gt;DF")+SUMIFS(ESS_III!O13:O43,ESS_III!C13:C43,"=DOU",ESS_III!E13:E43,"&lt;&gt;0",ESS_III!D13:D43,"&lt;&gt;DF")))</f>
        <v>98</v>
      </c>
      <c r="D81" s="223"/>
      <c r="E81" s="224"/>
      <c r="F81" s="225"/>
      <c r="G81" s="228"/>
      <c r="H81" s="229"/>
    </row>
    <row r="82" spans="1:9" x14ac:dyDescent="0.25">
      <c r="C82" s="321">
        <f>SUM(C77:C81)</f>
        <v>812</v>
      </c>
    </row>
    <row r="83" spans="1:9" ht="15.75" thickBot="1" x14ac:dyDescent="0.3">
      <c r="A83" s="173" t="s">
        <v>57</v>
      </c>
      <c r="D83" s="174"/>
      <c r="E83" s="174"/>
      <c r="F83" s="174"/>
      <c r="G83" s="174"/>
      <c r="H83" s="174"/>
    </row>
    <row r="84" spans="1:9" ht="15.75" thickBot="1" x14ac:dyDescent="0.3">
      <c r="A84" s="177" t="s">
        <v>18</v>
      </c>
      <c r="B84" s="315" t="s">
        <v>17</v>
      </c>
      <c r="C84" s="322" t="s">
        <v>20</v>
      </c>
      <c r="D84" s="177" t="s">
        <v>16</v>
      </c>
      <c r="E84" s="442" t="s">
        <v>22</v>
      </c>
      <c r="F84" s="443"/>
      <c r="G84" s="444" t="s">
        <v>21</v>
      </c>
      <c r="H84" s="445"/>
    </row>
    <row r="85" spans="1:9" ht="75" x14ac:dyDescent="0.25">
      <c r="A85" s="180" t="s">
        <v>59</v>
      </c>
      <c r="B85" s="316" t="e">
        <f>IF((ESS_III!D13="DOB")*(ESS_III!E13&lt;&gt;0),ESS_III!B13&amp;", ","")&amp;IF((ESS_III!D14="DOB")*(ESS_III!E14&lt;&gt;0),ESS_III!B14&amp;", ","")&amp;IF((ESS_III!D15="DOB")*(ESS_III!E15&lt;&gt;0),ESS_III!B15&amp;", ","")&amp;IF((ESS_III!D16="DOB")*(ESS_III!E16&lt;&gt;0),ESS_III!B16&amp;", ","")&amp;IF((ESS_III!D17="DOB")*(ESS_III!E17&lt;&gt;0),ESS_III!B17&amp;", ","")&amp;IF((ESS_III!D18="DOB")*(ESS_III!E18&lt;&gt;0),ESS_III!B18&amp;", ","")&amp;IF((ESS_III!D19="DOB")*(ESS_III!E19&lt;&gt;0),ESS_III!B19&amp;", ","")&amp;IF((ESS_III!D20="DOB")*(ESS_III!E20&lt;&gt;0),ESS_III!B20&amp;", ","")&amp;IF((ESS_III!D21="DOB")*(ESS_III!E21&lt;&gt;0),ESS_III!B21&amp;", ","")&amp;IF((ESS_III!D22="DOB")*(ESS_III!E22&lt;&gt;0),ESS_III!B22&amp;", ","")&amp;IF((ESS_III!D23="DOB")*(ESS_III!E23&lt;&gt;0),ESS_III!B23&amp;", ","")&amp;IF((ESS_III!D24="DOB")*(ESS_III!E24&lt;&gt;0),ESS_III!B24&amp;", ","")&amp;IF((ESS_III!D25="DOB")*(ESS_III!E25&lt;&gt;0),ESS_III!B25&amp;", ","")&amp;IF((ESS_III!D26="DOB")*(ESS_III!E26&lt;&gt;0),ESS_III!B26&amp;", ","")&amp;IF((ESS_III!D27="DOB")*(ESS_III!E27&lt;&gt;0),ESS_III!B27&amp;", ","")&amp;IF((ESS_III!D28="DOB")*(ESS_III!E28&lt;&gt;0),ESS_III!B28&amp;", ","")&amp;IF((ESS_III!D29="DOB")*(ESS_III!E29&lt;&gt;0),ESS_III!B29&amp;", ","")&amp;IF((ESS_III!D30="DOB")*(ESS_III!E30&lt;&gt;0),ESS_III!B30&amp;", ","")&amp;IF((ESS_III!D31="DOB")*(ESS_III!E31&lt;&gt;0),ESS_III!B31&amp;", ","")&amp;IF((ESS_III!D32="DOB")*(ESS_III!E32&lt;&gt;0),ESS_III!B32&amp;", ","")&amp;IF((ESS_III!D33="DOB")*(ESS_III!E33&lt;&gt;0),ESS_III!B33&amp;", ","")&amp;IF((ESS_III!#REF!="DOB")*(ESS_III!#REF!&lt;&gt;0),ESS_III!#REF!&amp;", ","")&amp;IF((ESS_III!#REF!="DOB")*(ESS_III!#REF!&lt;&gt;0),ESS_III!#REF!&amp;", ","")&amp;IF((ESS_III!D34="DOB")*(ESS_III!E34&lt;&gt;0),ESS_III!B34&amp;", ","")&amp;IF((ESS_III!D35="DOB")*(ESS_III!E35&lt;&gt;0),ESS_III!B35&amp;", ","")&amp;IF((ESS_III!D36="DOB")*(ESS_III!E36&lt;&gt;0),ESS_III!B36&amp;", ","")&amp;IF((ESS_III!D37="DOB")*(ESS_III!E37&lt;&gt;0),ESS_III!B37&amp;", ","")&amp;IF((ESS_III!D38="DOB")*(ESS_III!E38&lt;&gt;0),ESS_III!B38&amp;", ","")&amp;IF((ESS_III!D39="DOB")*(ESS_III!E39&lt;&gt;0),ESS_III!B39&amp;", ","")&amp;IF((ESS_III!D40="DOB")*(ESS_III!E40&lt;&gt;0),ESS_III!B40&amp;", ","")&amp;IF((ESS_III!D41="DOB")*(ESS_III!E41&lt;&gt;0),ESS_III!B41&amp;", ","")&amp;IF((ESS_III!#REF!="DOB")*(ESS_III!#REF!&lt;&gt;0),ESS_III!#REF!&amp;", ","")&amp;IF((ESS_III!#REF!="DOB")*(ESS_III!#REF!&lt;&gt;0),ESS_III!#REF!&amp;", ","")&amp;IF((ESS_III!#REF!="DOB")*(ESS_III!#REF!&lt;&gt;0),ESS_III!#REF!&amp;", ","")&amp;IF((ESS_III!#REF!="DOB")*(ESS_III!#REF!&lt;&gt;0),ESS_III!#REF!&amp;", ","")&amp;IF((ESS_III!D42="DOB")*(ESS_III!E42&lt;&gt;0),ESS_III!B42&amp;", ","")&amp;IF((ESS_III!D43="DOB")*(ESS_III!E43&lt;&gt;0),ESS_III!B43&amp;", ","")</f>
        <v>#REF!</v>
      </c>
      <c r="C85" s="328">
        <f>IF(ESS_III!F8&lt;&gt;0,ESS_III!F8*(SUMIFS(ESS_III!F13:F43,ESS_III!D13:D43,"=DOB",ESS_III!E13:E43,"&lt;&gt;0")+SUMIFS(ESS_III!G13:G43,ESS_III!D13:D43,"=DOB",ESS_III!E13:E43,"&lt;&gt;0")+SUMIFS(ESS_III!H13:H43,ESS_III!D13:D43,"=DOB",ESS_III!E13:E43,"&lt;&gt;0")+SUMIFS(ESS_III!I13:I43,ESS_III!D13:D43,"=DOB",ESS_III!E13:E43,"&lt;&gt;0")),14*(SUMIFS(ESS_III!F13:F43,ESS_III!D13:D43,"=DOB",ESS_III!E13:E43,"&lt;&gt;0")+SUMIFS(ESS_III!G13:G43,ESS_III!D13:D43,"=DOB",ESS_III!E13:E43,"&lt;&gt;0")+SUMIFS(ESS_III!H13:H43,ESS_III!D13:D43,"=DOB",ESS_III!E13:E43,"&lt;&gt;0")+SUMIFS(ESS_III!I13:I43,ESS_III!D13:D43,"=DOB",ESS_III!E13:E43,"&lt;&gt;0")))+IF(ESS_III!L8&lt;&gt;0,ESS_III!L8*(SUMIFS(ESS_III!L13:L43,ESS_III!D13:D43,"=DOB",ESS_III!E13:E43,"&lt;&gt;0")+SUMIFS(ESS_III!M13:M43,ESS_III!D13:D43,"=DOB",ESS_III!E13:E43,"&lt;&gt;0")+SUMIFS(ESS_III!N13:N43,ESS_III!D13:D43,"=DOB",ESS_III!E13:E43,"&lt;&gt;0")+SUMIFS(ESS_III!O13:O43,ESS_III!D13:D43,"=DOB",ESS_III!E13:E43,"&lt;&gt;0")),14*(SUMIFS(ESS_III!L13:L43,ESS_III!D13:D43,"=DOB",ESS_III!E13:E43,"&lt;&gt;0")+SUMIFS(ESS_III!M13:M43,ESS_III!D13:D43,"=DOB",ESS_III!E13:E43,"&lt;&gt;0")+SUMIFS(ESS_III!N13:N43,ESS_III!D13:D43,"=DOB",ESS_III!E13:E43,"&lt;&gt;0")+SUMIFS(ESS_III!O13:O43,ESS_III!D13:D43,"=DOB",ESS_III!E13:E43,"&lt;&gt;0")))</f>
        <v>672</v>
      </c>
      <c r="D85" s="216"/>
      <c r="E85" s="217"/>
      <c r="F85" s="218"/>
      <c r="G85" s="182"/>
      <c r="H85" s="183"/>
      <c r="I85" s="190"/>
    </row>
    <row r="86" spans="1:9" x14ac:dyDescent="0.25">
      <c r="A86" s="185" t="s">
        <v>53</v>
      </c>
      <c r="B86" s="317" t="e">
        <f>IF((ESS_III!D13="DO")*(ESS_III!E13&lt;&gt;0),ESS_III!B13&amp;", ","")&amp;IF((ESS_III!D14="DO")*(ESS_III!E14&lt;&gt;0),ESS_III!B14&amp;", ","")&amp;IF((ESS_III!D15="DO")*(ESS_III!E15&lt;&gt;0),ESS_III!B15&amp;", ","")&amp;IF((ESS_III!D16="DO")*(ESS_III!E16&lt;&gt;0),ESS_III!B16&amp;", ","")&amp;IF((ESS_III!D17="DO")*(ESS_III!E17&lt;&gt;0),ESS_III!B17&amp;", ","")&amp;IF((ESS_III!D18="DO")*(ESS_III!E18&lt;&gt;0),ESS_III!B18&amp;", ","")&amp;IF((ESS_III!D19="DO")*(ESS_III!E19&lt;&gt;0),ESS_III!B19&amp;", ","")&amp;IF((ESS_III!D20="DO")*(ESS_III!E20&lt;&gt;0),ESS_III!B20&amp;", ","")&amp;IF((ESS_III!D21="DO")*(ESS_III!E21&lt;&gt;0),ESS_III!B21&amp;", ","")&amp;IF((ESS_III!D22="DO")*(ESS_III!E22&lt;&gt;0),ESS_III!B22&amp;", ","")&amp;IF((ESS_III!D23="DO")*(ESS_III!E23&lt;&gt;0),ESS_III!B23&amp;", ","")&amp;IF((ESS_III!D24="DO")*(ESS_III!E24&lt;&gt;0),ESS_III!B24&amp;", ","")&amp;IF((ESS_III!D25="DO")*(ESS_III!E25&lt;&gt;0),ESS_III!B25&amp;", ","")&amp;IF((ESS_III!D26="DO")*(ESS_III!E26&lt;&gt;0),ESS_III!B26&amp;", ","")&amp;IF((ESS_III!D27="DO")*(ESS_III!E27&lt;&gt;0),ESS_III!B27&amp;", ","")&amp;IF((ESS_III!D28="DO")*(ESS_III!E28&lt;&gt;0),ESS_III!B28&amp;", ","")&amp;IF((ESS_III!D29="DO")*(ESS_III!E29&lt;&gt;0),ESS_III!B29&amp;", ","")&amp;IF((ESS_III!D30="DO")*(ESS_III!E30&lt;&gt;0),ESS_III!B30&amp;", ","")&amp;IF((ESS_III!D31="DO")*(ESS_III!E31&lt;&gt;0),ESS_III!B31&amp;", ","")&amp;IF((ESS_III!D32="DO")*(ESS_III!E32&lt;&gt;0),ESS_III!B32&amp;", ","")&amp;IF((ESS_III!D33="DO")*(ESS_III!E33&lt;&gt;0),ESS_III!B33&amp;", ","")&amp;IF((ESS_III!#REF!="DO")*(ESS_III!#REF!&lt;&gt;0),ESS_III!#REF!&amp;", ","")&amp;IF((ESS_III!#REF!="DO")*(ESS_III!#REF!&lt;&gt;0),ESS_III!#REF!&amp;", ","")&amp;IF((ESS_III!D34="DO")*(ESS_III!E34&lt;&gt;0),ESS_III!B34&amp;", ","")&amp;IF((ESS_III!D35="DO")*(ESS_III!E35&lt;&gt;0),ESS_III!B35&amp;", ","")&amp;IF((ESS_III!D36="DO")*(ESS_III!E36&lt;&gt;0),ESS_III!B36&amp;", ","")&amp;IF((ESS_III!D37="DO")*(ESS_III!E37&lt;&gt;0),ESS_III!B37&amp;", ","")&amp;IF((ESS_III!D38="DO")*(ESS_III!E38&lt;&gt;0),ESS_III!B38&amp;", ","")&amp;IF((ESS_III!D39="DO")*(ESS_III!E39&lt;&gt;0),ESS_III!B39&amp;", ","")&amp;IF((ESS_III!D40="DO")*(ESS_III!E40&lt;&gt;0),ESS_III!B40&amp;", ","")&amp;IF((ESS_III!D41="DO")*(ESS_III!E41&lt;&gt;0),ESS_III!B41&amp;", ","")&amp;IF((ESS_III!#REF!="DO")*(ESS_III!#REF!&lt;&gt;0),ESS_III!#REF!&amp;", ","")&amp;IF((ESS_III!#REF!="DO")*(ESS_III!#REF!&lt;&gt;0),ESS_III!#REF!&amp;", ","")&amp;IF((ESS_III!#REF!="DO")*(ESS_III!#REF!&lt;&gt;0),ESS_III!#REF!&amp;", ","")&amp;IF((ESS_III!#REF!="DO")*(ESS_III!#REF!&lt;&gt;0),ESS_III!#REF!&amp;", ","")&amp;IF((ESS_III!D42="DO")*(ESS_III!E42&lt;&gt;0),ESS_III!B42&amp;", ","")&amp;IF((ESS_III!D43="DO")*(ESS_III!E43&lt;&gt;0),ESS_III!B43&amp;", ","")</f>
        <v>#REF!</v>
      </c>
      <c r="C86" s="326">
        <f>IF(ESS_III!F8&lt;&gt;0,ESS_III!F8*(SUMIFS(ESS_III!F13:F43,ESS_III!D13:D43,"=DO",ESS_III!E13:E43,"&lt;&gt;0")+SUMIFS(ESS_III!G13:G43,ESS_III!D13:D43,"=DO",ESS_III!E13:E43,"&lt;&gt;0")+SUMIFS(ESS_III!H13:H43,ESS_III!D13:D43,"=DO",ESS_III!E13:E43,"&lt;&gt;0")+SUMIFS(ESS_III!I13:I43,ESS_III!D13:D43,"=DO",ESS_III!E13:E43,"&lt;&gt;0")),14*(SUMIFS(ESS_III!F13:F43,ESS_III!D13:D43,"=DO",ESS_III!E13:E43,"&lt;&gt;0")+SUMIFS(ESS_III!G13:G43,ESS_III!D13:D43,"=DO",ESS_III!E13:E43,"&lt;&gt;0")+SUMIFS(ESS_III!H13:H43,ESS_III!D13:D43,"=DO",ESS_III!E13:E43,"&lt;&gt;0")+SUMIFS(ESS_III!I13:I43,ESS_III!D13:D43,"=DO",ESS_III!E13:E43,"&lt;&gt;0")))+IF(ESS_III!L8&lt;&gt;0,ESS_III!L8*(SUMIFS(ESS_III!L13:L43,ESS_III!D13:D43,"=DO",ESS_III!E13:E43,"&lt;&gt;0")+SUMIFS(ESS_III!M13:M43,ESS_III!D13:D43,"=DO",ESS_III!E13:E43,"&lt;&gt;0")+SUMIFS(ESS_III!N13:N43,ESS_III!D13:D43,"=DO",ESS_III!E13:E43,"&lt;&gt;0")+SUMIFS(ESS_III!O13:O43,ESS_III!D13:D43,"=DO",ESS_III!E13:E43,"&lt;&gt;0")),14*(SUMIFS(ESS_III!L13:L43,ESS_III!D13:D43,"=DO",ESS_III!E13:E43,"&lt;&gt;0")+SUMIFS(ESS_III!M13:M43,ESS_III!D13:D43,"=DO",ESS_III!E13:E43,"&lt;&gt;0")+SUMIFS(ESS_III!N13:N43,ESS_III!D13:D43,"=DO",ESS_III!E13:E43,"&lt;&gt;0")+SUMIFS(ESS_III!O13:O43,ESS_III!D13:D43,"=DO",ESS_III!E13:E43,"&lt;&gt;0")))</f>
        <v>140</v>
      </c>
      <c r="D86" s="204"/>
      <c r="E86" s="221"/>
      <c r="F86" s="222"/>
      <c r="G86" s="187"/>
      <c r="H86" s="188"/>
    </row>
    <row r="87" spans="1:9" ht="30.75" thickBot="1" x14ac:dyDescent="0.3">
      <c r="A87" s="193" t="s">
        <v>55</v>
      </c>
      <c r="B87" s="318" t="e">
        <f>IF((ESS_III!D13="DF")*(ESS_III!E13&lt;&gt;0),ESS_III!B13&amp;", ","")&amp;IF((ESS_III!D14="DF")*(ESS_III!E14&lt;&gt;0),ESS_III!B14&amp;", ","")&amp;IF((ESS_III!D15="DF")*(ESS_III!E15&lt;&gt;0),ESS_III!B15&amp;", ","")&amp;IF((ESS_III!D16="DF")*(ESS_III!E16&lt;&gt;0),ESS_III!B16&amp;", ","")&amp;IF((ESS_III!D17="DF")*(ESS_III!E17&lt;&gt;0),ESS_III!B17&amp;", ","")&amp;IF((ESS_III!D18="DF")*(ESS_III!E18&lt;&gt;0),ESS_III!B18&amp;", ","")&amp;IF((ESS_III!D19="DF")*(ESS_III!E19&lt;&gt;0),ESS_III!B19&amp;", ","")&amp;IF((ESS_III!D20="DF")*(ESS_III!E20&lt;&gt;0),ESS_III!B20&amp;", ","")&amp;IF((ESS_III!D21="DF")*(ESS_III!E21&lt;&gt;0),ESS_III!B21&amp;", ","")&amp;IF((ESS_III!D22="DF")*(ESS_III!E22&lt;&gt;0),ESS_III!B22&amp;", ","")&amp;IF((ESS_III!D23="DF")*(ESS_III!E23&lt;&gt;0),ESS_III!B23&amp;", ","")&amp;IF((ESS_III!D24="DF")*(ESS_III!E24&lt;&gt;0),ESS_III!B24&amp;", ","")&amp;IF((ESS_III!D25="DF")*(ESS_III!E25&lt;&gt;0),ESS_III!B25&amp;", ","")&amp;IF((ESS_III!D26="DF")*(ESS_III!E26&lt;&gt;0),ESS_III!B26&amp;", ","")&amp;IF((ESS_III!D27="DF")*(ESS_III!E27&lt;&gt;0),ESS_III!B27&amp;", ","")&amp;IF((ESS_III!D28="DF")*(ESS_III!E28&lt;&gt;0),ESS_III!B28&amp;", ","")&amp;IF((ESS_III!D29="DF")*(ESS_III!E29&lt;&gt;0),ESS_III!B29&amp;", ","")&amp;IF((ESS_III!D30="DF")*(ESS_III!E30&lt;&gt;0),ESS_III!B30&amp;", ","")&amp;IF((ESS_III!D31="DF")*(ESS_III!E31&lt;&gt;0),ESS_III!B31&amp;", ","")&amp;IF((ESS_III!D32="DF")*(ESS_III!E32&lt;&gt;0),ESS_III!B32&amp;", ","")&amp;IF((ESS_III!D33="DF")*(ESS_III!E33&lt;&gt;0),ESS_III!B33&amp;", ","")&amp;IF((ESS_III!#REF!="DF")*(ESS_III!#REF!&lt;&gt;0),ESS_III!#REF!&amp;", ","")&amp;IF((ESS_III!#REF!="DF")*(ESS_III!#REF!&lt;&gt;0),ESS_III!#REF!&amp;", ","")&amp;IF((ESS_III!D34="DF")*(ESS_III!E34&lt;&gt;0),ESS_III!B34&amp;", ","")&amp;IF((ESS_III!D35="DF")*(ESS_III!E35&lt;&gt;0),ESS_III!B35&amp;", ","")&amp;IF((ESS_III!D36="DF")*(ESS_III!E36&lt;&gt;0),ESS_III!B36&amp;", ","")&amp;IF((ESS_III!D37="DF")*(ESS_III!E37&lt;&gt;0),ESS_III!B37&amp;", ","")&amp;IF((ESS_III!D38="DF")*(ESS_III!E38&lt;&gt;0),ESS_III!B38&amp;", ","")&amp;IF((ESS_III!D39="DF")*(ESS_III!E39&lt;&gt;0),ESS_III!B39&amp;", ","")&amp;IF((ESS_III!D40="DF")*(ESS_III!E40&lt;&gt;0),ESS_III!B40&amp;", ","")&amp;IF((ESS_III!D41="DF")*(ESS_III!E41&lt;&gt;0),ESS_III!B41&amp;", ","")&amp;IF((ESS_III!#REF!="DF")*(ESS_III!#REF!&lt;&gt;0),ESS_III!#REF!&amp;", ","")&amp;IF((ESS_III!#REF!="DF")*(ESS_III!#REF!&lt;&gt;0),ESS_III!#REF!&amp;", ","")&amp;IF((ESS_III!#REF!="DF")*(ESS_III!#REF!&lt;&gt;0),ESS_III!#REF!&amp;", ","")&amp;IF((ESS_III!#REF!="DF")*(ESS_III!#REF!&lt;&gt;0),ESS_III!#REF!&amp;", ","")&amp;IF((ESS_III!D42="DF")*(ESS_III!E42&lt;&gt;0),ESS_III!B42&amp;", ","")&amp;IF((ESS_III!D43="DF")*(ESS_III!E43&lt;&gt;0),ESS_III!B43&amp;", ","")</f>
        <v>#REF!</v>
      </c>
      <c r="C87" s="329">
        <f>IF(ESS_III!F8&lt;&gt;0,ESS_III!F8*(SUMIFS(ESS_III!F13:F43,ESS_III!D13:D43,"=DF",ESS_III!E13:E43,"&gt;=0")+SUMIFS(ESS_III!G13:G43,ESS_III!D13:D43,"=DF",ESS_III!E13:E43,"&gt;=0")+SUMIFS(ESS_III!H13:H43,ESS_III!D13:D43,"=DF",ESS_III!E13:E43,"&gt;=0")+SUMIFS(ESS_III!I13:I43,ESS_III!D13:D43,"=DF",ESS_III!E13:E43,"&gt;=0")),14*(SUMIFS(ESS_III!F13:F43,ESS_III!D13:D43,"=DF",ESS_III!E13:E43,"&gt;=0")+SUMIFS(ESS_III!G13:G43,ESS_III!D13:D43,"=DF",ESS_III!E13:E43,"&gt;=0")+SUMIFS(ESS_III!H13:H43,ESS_III!D13:D43,"=DF",ESS_III!E13:E43,"&gt;=0")+SUMIFS(ESS_III!I13:I43,ESS_III!D13:D43,"=DF",ESS_III!E13:E43,"&gt;=0")))+IF(ESS_III!L8&lt;&gt;0,ESS_III!L8*(SUMIFS(ESS_III!L13:L43,ESS_III!D13:D43,"=DF",ESS_III!E13:E43,"&gt;=0")+SUMIFS(ESS_III!M13:M43,ESS_III!D13:D43,"=DF",ESS_III!E13:E43,"&gt;=0")+SUMIFS(ESS_III!N13:N43,ESS_III!D13:D43,"=DF",ESS_III!E13:E43,"&gt;=0")+SUMIFS(ESS_III!O13:O43,ESS_III!D13:D43,"=DF",ESS_III!E13:E43,"&gt;=0")),14*(SUMIFS(ESS_III!L13:L43,ESS_III!D13:D43,"=DF",ESS_III!E13:E43,"&gt;=0")+SUMIFS(ESS_III!M13:M43,ESS_III!D13:D43,"=DF",ESS_III!E13:E43,"&gt;=0")+SUMIFS(ESS_III!N13:N43,ESS_III!D13:D43,"=DF",ESS_III!E13:E43,"&gt;=0")+SUMIFS(ESS_III!O13:O43,ESS_III!D13:D43,"=DF",ESS_III!E13:E43,"&gt;=0")))</f>
        <v>140</v>
      </c>
      <c r="D87" s="227"/>
      <c r="E87" s="224"/>
      <c r="F87" s="225"/>
      <c r="G87" s="228"/>
      <c r="H87" s="229"/>
    </row>
    <row r="89" spans="1:9" x14ac:dyDescent="0.25">
      <c r="C89" s="321">
        <f>SUM(C85:C86)</f>
        <v>812</v>
      </c>
    </row>
    <row r="90" spans="1:9" ht="18.75" x14ac:dyDescent="0.3">
      <c r="B90" s="360" t="s">
        <v>27</v>
      </c>
    </row>
    <row r="91" spans="1:9" ht="30" x14ac:dyDescent="0.25">
      <c r="D91" s="170"/>
      <c r="E91" s="170"/>
      <c r="F91" s="213" t="s">
        <v>23</v>
      </c>
      <c r="G91" s="214"/>
      <c r="H91" s="215"/>
    </row>
    <row r="92" spans="1:9" x14ac:dyDescent="0.25">
      <c r="A92" s="173" t="s">
        <v>56</v>
      </c>
      <c r="D92" s="174"/>
      <c r="E92" s="174"/>
      <c r="F92" s="174"/>
      <c r="G92" s="170"/>
      <c r="H92" s="170"/>
    </row>
    <row r="93" spans="1:9" ht="15.75" thickBot="1" x14ac:dyDescent="0.3">
      <c r="D93" s="174"/>
      <c r="E93" s="174"/>
      <c r="F93" s="174"/>
      <c r="G93" s="174"/>
      <c r="H93" s="174"/>
    </row>
    <row r="94" spans="1:9" ht="15.75" thickBot="1" x14ac:dyDescent="0.3">
      <c r="A94" s="177" t="s">
        <v>18</v>
      </c>
      <c r="B94" s="315" t="s">
        <v>17</v>
      </c>
      <c r="C94" s="322" t="s">
        <v>20</v>
      </c>
      <c r="D94" s="177" t="s">
        <v>16</v>
      </c>
      <c r="E94" s="442" t="s">
        <v>22</v>
      </c>
      <c r="F94" s="443"/>
      <c r="G94" s="444" t="s">
        <v>21</v>
      </c>
      <c r="H94" s="445"/>
    </row>
    <row r="95" spans="1:9" x14ac:dyDescent="0.25">
      <c r="A95" s="180" t="s">
        <v>45</v>
      </c>
      <c r="B95" s="316" t="str">
        <f>IF((XXX_IV!C12="DF")*(XXX_IV!E12&lt;&gt;0),XXX_IV!B12&amp;", ","")&amp;IF((XXX_IV!C13="DF")*(XXX_IV!E13&lt;&gt;0),XXX_IV!B13&amp;", ","")&amp;IF((XXX_IV!C14="DF")*(XXX_IV!E14&lt;&gt;0),XXX_IV!B14&amp;", ","")&amp;IF((XXX_IV!C15="DF")*(XXX_IV!E15&lt;&gt;0),XXX_IV!B15&amp;", ","")&amp;IF((XXX_IV!C16="DF")*(XXX_IV!E16&lt;&gt;0),XXX_IV!B16&amp;", ","")&amp;IF((XXX_IV!C17="DF")*(XXX_IV!E17&lt;&gt;0),XXX_IV!B17&amp;", ","")&amp;IF((XXX_IV!C18="DF")*(XXX_IV!E18&lt;&gt;0),XXX_IV!B18&amp;", ","")&amp;IF((XXX_IV!C19="DF")*(XXX_IV!E19&lt;&gt;0),XXX_IV!B19&amp;", ","")&amp;IF((XXX_IV!C20="DF")*(XXX_IV!E20&lt;&gt;0),XXX_IV!B20&amp;", ","")&amp;IF((XXX_IV!C21="DF")*(XXX_IV!E21&lt;&gt;0),XXX_IV!B21&amp;", ","")&amp;IF((XXX_IV!C22="DF")*(XXX_IV!E22&lt;&gt;0),XXX_IV!B22&amp;", ","")&amp;IF((XXX_IV!C23="DF")*(XXX_IV!E23&lt;&gt;0),XXX_IV!B23&amp;", ","")&amp;IF((XXX_IV!C24="DF")*(XXX_IV!E24&lt;&gt;0),XXX_IV!B24&amp;", ","")&amp;IF((XXX_IV!C25="DF")*(XXX_IV!E25&lt;&gt;0),XXX_IV!B25&amp;", ","")&amp;IF((XXX_IV!C26="DF")*(XXX_IV!E26&lt;&gt;0),XXX_IV!B26&amp;", ","")&amp;IF((XXX_IV!C27="DF")*(XXX_IV!E27&lt;&gt;0),XXX_IV!B27&amp;", ","")&amp;IF((XXX_IV!C28="DF")*(XXX_IV!E28&lt;&gt;0),XXX_IV!B28&amp;", ","")&amp;IF((XXX_IV!C29="DF")*(XXX_IV!E29&lt;&gt;0),XXX_IV!B29&amp;", ","")&amp;IF((XXX_IV!C30="DF")*(XXX_IV!E30&lt;&gt;0),XXX_IV!B30&amp;", ","")&amp;IF((XXX_IV!C31="DF")*(XXX_IV!E31&lt;&gt;0),XXX_IV!B31&amp;", ","")&amp;IF((XXX_IV!C32="DF")*(XXX_IV!E32&lt;&gt;0),XXX_IV!B32&amp;", ","")&amp;IF((XXX_IV!C33="DF")*(XXX_IV!E33&lt;&gt;0),XXX_IV!B33&amp;", ","")&amp;IF((XXX_IV!C34="DF")*(XXX_IV!E34&lt;&gt;0),XXX_IV!B34&amp;", ","")&amp;IF((XXX_IV!C35="DF")*(XXX_IV!E35&lt;&gt;0),XXX_IV!B35&amp;", ","")&amp;IF((XXX_IV!C36="DF")*(XXX_IV!E36&lt;&gt;0),XXX_IV!B36&amp;", ","")&amp;IF((XXX_IV!C37="DF")*(XXX_IV!E37&lt;&gt;0),XXX_IV!B37&amp;", ","")&amp;IF((XXX_IV!C38="DF")*(XXX_IV!E38&lt;&gt;0),XXX_IV!B38&amp;", ","")&amp;IF((XXX_IV!C39="DF")*(XXX_IV!E39&lt;&gt;0),XXX_IV!B39&amp;", ","")&amp;IF((XXX_IV!C40="DF")*(XXX_IV!E40&lt;&gt;0),XXX_IV!B40&amp;", ","")&amp;IF((XXX_IV!C41="DF")*(XXX_IV!E41&lt;&gt;0),XXX_IV!B41&amp;", ","")&amp;IF((XXX_IV!C42="DF")*(XXX_IV!E42&lt;&gt;0),XXX_IV!B42&amp;", ","")&amp;IF((XXX_IV!C43="DF")*(XXX_IV!E43&lt;&gt;0),XXX_IV!B47&amp;", ","")&amp;IF((XXX_IV!C44="DF")*(XXX_IV!E44&lt;&gt;0),XXX_IV!B44&amp;", ","")&amp;IF((XXX_IV!C45="DF")*(XXX_IV!E45&lt;&gt;0),XXX_IV!B45&amp;", ","")&amp;IF((XXX_IV!C46="DF")*(XXX_IV!E46&lt;&gt;0),XXX_IV!B46&amp;", ","")&amp;IF((XXX_IV!C47="DF")*(XXX_IV!E47&lt;&gt;0),XXX_IV!B47&amp;", ","")&amp;IF((XXX_IV!C48="DF")*(XXX_IV!E48&lt;&gt;0),XXX_IV!B48&amp;", ","")</f>
        <v/>
      </c>
      <c r="C95" s="323">
        <f>IF(XXX_IV!F7&lt;&gt;0,XXX_IV!F7*(SUMIFS(XXX_IV!F12:F48,XXX_IV!C12:C48,"=DF",XXX_IV!E12:E48,"&lt;&gt;0",XXX_IV!D12:D48,"&lt;&gt;DF")+SUMIFS(XXX_IV!G12:G48,XXX_IV!C12:C48,"=DF",XXX_IV!E12:E48,"&lt;&gt;0",XXX_IV!D12:D48,"&lt;&gt;DF")+SUMIFS(XXX_IV!H12:H48,XXX_IV!C12:C48,"=DF",XXX_IV!E12:E48,"&lt;&gt;0",XXX_IV!D12:D48,"&lt;&gt;DF")+SUMIFS(XXX_IV!I12:I48,XXX_IV!C12:C48,"=DF",XXX_IV!E12:E48,"&lt;&gt;0",XXX_IV!D12:D48,"&lt;&gt;DF")),14*(SUMIFS(XXX_IV!F12:F48,XXX_IV!C12:C48,"=DF",XXX_IV!E12:E48,"&lt;&gt;0",XXX_IV!D12:D48,"&lt;&gt;DF")+SUMIFS(XXX_IV!G12:G48,XXX_IV!C12:C48,"=DF",XXX_IV!E12:E48,"&lt;&gt;0",XXX_IV!D12:D48,"&lt;&gt;DF")+SUMIFS(XXX_IV!H12:H48,XXX_IV!C12:C48,"=DF",XXX_IV!E12:E48,"&lt;&gt;0",XXX_IV!D12:D48,"&lt;&gt;DF")+SUMIFS(XXX_IV!I12:I48,XXX_IV!C12:C48,"=DF",XXX_IV!E12:E48,"&lt;&gt;0",XXX_IV!D12:D48,"&lt;&gt;DF")))+IF(XXX_IV!L7&lt;&gt;0,XXX_IV!L7*(SUMIFS(XXX_IV!L12:L48,XXX_IV!C12:C48,"=DF",XXX_IV!E12:E48,"&lt;&gt;0",XXX_IV!D12:D48,"&lt;&gt;DF")+SUMIFS(XXX_IV!M12:M48,XXX_IV!C12:C48,"=DF",XXX_IV!E12:E48,"&lt;&gt;0",XXX_IV!D12:D48,"&lt;&gt;DF")+SUMIFS(XXX_IV!N12:N48,XXX_IV!C12:C48,"=DF",XXX_IV!E12:E48,"&lt;&gt;0",XXX_IV!D12:D48,"&lt;&gt;DF")+SUMIFS(XXX_IV!O12:O48,XXX_IV!C12:C48,"=DF",XXX_IV!E12:E48,"&lt;&gt;0",XXX_IV!D12:D48,"&lt;&gt;DF")),14*(SUMIFS(XXX_IV!L12:L48,XXX_IV!C12:C48,"=DF",XXX_IV!E12:E48,"&lt;&gt;0",XXX_IV!D12:D48,"&lt;&gt;DF")+SUMIFS(XXX_IV!M12:M48,XXX_IV!C12:C48,"=DF",XXX_IV!E12:E48,"&lt;&gt;0",XXX_IV!D12:D48,"&lt;&gt;DF")+SUMIFS(XXX_IV!N12:N48,XXX_IV!C12:C48,"=DF",XXX_IV!E12:E48,"&lt;&gt;0",XXX_IV!D12:D48,"&lt;&gt;DF")+SUMIFS(XXX_IV!O12:O48,XXX_IV!C12:C48,"=DF",XXX_IV!E12:E48,"&lt;&gt;0",XXX_IV!D12:D48,"&lt;&gt;DF")))</f>
        <v>0</v>
      </c>
      <c r="D95" s="216"/>
      <c r="E95" s="217"/>
      <c r="F95" s="218"/>
      <c r="G95" s="182"/>
      <c r="H95" s="183"/>
      <c r="I95" s="219"/>
    </row>
    <row r="96" spans="1:9" x14ac:dyDescent="0.25">
      <c r="A96" s="185" t="s">
        <v>47</v>
      </c>
      <c r="B96" s="317" t="str">
        <f>IF((XXX_IV!C12="DD")*(XXX_IV!E12&lt;&gt;0),XXX_IV!B12&amp;", ","")&amp;IF((XXX_IV!C13="DD")*(XXX_IV!E13&lt;&gt;0),XXX_IV!B13&amp;", ","")&amp;IF((XXX_IV!C14="DD")*(XXX_IV!E14&lt;&gt;0),XXX_IV!B14&amp;", ","")&amp;IF((XXX_IV!C15="DD")*(XXX_IV!E15&lt;&gt;0),XXX_IV!B15&amp;", ","")&amp;IF((XXX_IV!C16="DD")*(XXX_IV!E16&lt;&gt;0),XXX_IV!B16&amp;", ","")&amp;IF((XXX_IV!C17="DD")*(XXX_IV!E17&lt;&gt;0),XXX_IV!B17&amp;", ","")&amp;IF((XXX_IV!C18="DD")*(XXX_IV!E18&lt;&gt;0),XXX_IV!B18&amp;", ","")&amp;IF((XXX_IV!C19="DD")*(XXX_IV!E19&lt;&gt;0),XXX_IV!B19&amp;", ","")&amp;IF((XXX_IV!C20="DD")*(XXX_IV!E20&lt;&gt;0),XXX_IV!B20&amp;", ","")&amp;IF((XXX_IV!C21="DD")*(XXX_IV!E21&lt;&gt;0),XXX_IV!B21&amp;", ","")&amp;IF((XXX_IV!C22="DD")*(XXX_IV!E22&lt;&gt;0),XXX_IV!B22&amp;", ","")&amp;IF((XXX_IV!C23="DD")*(XXX_IV!E23&lt;&gt;0),XXX_IV!B23&amp;", ","")&amp;IF((XXX_IV!C24="DD")*(XXX_IV!E24&lt;&gt;0),XXX_IV!B24&amp;", ","")&amp;IF((XXX_IV!C25="DD")*(XXX_IV!E25&lt;&gt;0),XXX_IV!B25&amp;", ","")&amp;IF((XXX_IV!C26="DD")*(XXX_IV!E26&lt;&gt;0),XXX_IV!B26&amp;", ","")&amp;IF((XXX_IV!C27="DD")*(XXX_IV!E27&lt;&gt;0),XXX_IV!B27&amp;", ","")&amp;IF((XXX_IV!C28="DD")*(XXX_IV!E28&lt;&gt;0),XXX_IV!B28&amp;", ","")&amp;IF((XXX_IV!C29="DD")*(XXX_IV!E29&lt;&gt;0),XXX_IV!B29&amp;", ","")&amp;IF((XXX_IV!C30="DD")*(XXX_IV!E30&lt;&gt;0),XXX_IV!B30&amp;", ","")&amp;IF((XXX_IV!C31="DD")*(XXX_IV!E31&lt;&gt;0),XXX_IV!B31&amp;", ","")&amp;IF((XXX_IV!C32="DD")*(XXX_IV!E32&lt;&gt;0),XXX_IV!B32&amp;", ","")&amp;IF((XXX_IV!C33="DD")*(XXX_IV!E33&lt;&gt;0),XXX_IV!B33&amp;", ","")&amp;IF((XXX_IV!C34="DD")*(XXX_IV!E34&lt;&gt;0),XXX_IV!B34&amp;", ","")&amp;IF((XXX_IV!C35="DD")*(XXX_IV!E35&lt;&gt;0),XXX_IV!B35&amp;", ","")&amp;IF((XXX_IV!C36="DD")*(XXX_IV!E36&lt;&gt;0),XXX_IV!B36&amp;", ","")&amp;IF((XXX_IV!C37="DD")*(XXX_IV!E37&lt;&gt;0),XXX_IV!B37&amp;", ","")&amp;IF((XXX_IV!C38="DD")*(XXX_IV!E38&lt;&gt;0),XXX_IV!B38&amp;", ","")&amp;IF((XXX_IV!C39="DD")*(XXX_IV!E39&lt;&gt;0),XXX_IV!B39&amp;", ","")&amp;IF((XXX_IV!C40="DD")*(XXX_IV!E40&lt;&gt;0),XXX_IV!B40&amp;", ","")&amp;IF((XXX_IV!C41="DD")*(XXX_IV!E41&lt;&gt;0),XXX_IV!B41&amp;", ","")&amp;IF((XXX_IV!C42="DD")*(XXX_IV!E42&lt;&gt;0),XXX_IV!B42&amp;", ","")&amp;IF((XXX_IV!C43="DD")*(XXX_IV!E43&lt;&gt;0),XXX_IV!B47&amp;", ","")&amp;IF((XXX_IV!C44="DD")*(XXX_IV!E44&lt;&gt;0),XXX_IV!B44&amp;", ","")&amp;IF((XXX_IV!C45="DD")*(XXX_IV!E45&lt;&gt;0),XXX_IV!B45&amp;", ","")&amp;IF((XXX_IV!C46="DD")*(XXX_IV!E46&lt;&gt;0),XXX_IV!B46&amp;", ","")&amp;IF((XXX_IV!C47="DD")*(XXX_IV!E47&lt;&gt;0),XXX_IV!B47&amp;", ","")&amp;IF((XXX_IV!C48="DD")*(XXX_IV!E48&lt;&gt;0),XXX_IV!B48&amp;", ","")</f>
        <v/>
      </c>
      <c r="C96" s="324">
        <f>IF(XXX_IV!F7&lt;&gt;0,XXX_IV!F7*(SUMIFS(XXX_IV!F12:F48,XXX_IV!C12:C48,"=DD",XXX_IV!E12:E48,"&lt;&gt;0",XXX_IV!D12:D48,"&lt;&gt;DF")+SUMIFS(XXX_IV!G12:G48,XXX_IV!C12:C48,"=DD",XXX_IV!E12:E48,"&lt;&gt;0",XXX_IV!D12:D48,"&lt;&gt;DF")+SUMIFS(XXX_IV!H12:H48,XXX_IV!C12:C48,"=DD",XXX_IV!E12:E48,"&lt;&gt;0",XXX_IV!D12:D48,"&lt;&gt;DF")+SUMIFS(XXX_IV!I12:I48,XXX_IV!C12:C48,"=DD",XXX_IV!E12:E48,"&lt;&gt;0",XXX_IV!D12:D48,"&lt;&gt;DF")),14*(SUMIFS(XXX_IV!F12:F48,XXX_IV!C12:C48,"=DD",XXX_IV!E12:E48,"&lt;&gt;0",XXX_IV!D12:D48,"&lt;&gt;DF")+SUMIFS(XXX_IV!G12:G48,XXX_IV!C12:C48,"=DD",XXX_IV!E12:E48,"&lt;&gt;0",XXX_IV!D12:D48,"&lt;&gt;DF")+SUMIFS(XXX_IV!H12:H48,XXX_IV!C12:C48,"=DD",XXX_IV!E12:E48,"&lt;&gt;0",XXX_IV!D12:D48,"&lt;&gt;DF")+SUMIFS(XXX_IV!I12:I48,XXX_IV!C12:C48,"=DD",XXX_IV!E12:E48,"&lt;&gt;0",XXX_IV!D12:D48,"&lt;&gt;DF")))+IF(XXX_IV!L7&lt;&gt;0,XXX_IV!L7*(SUMIFS(XXX_IV!L12:L48,XXX_IV!C12:C48,"=DD",XXX_IV!E12:E48,"&lt;&gt;0",XXX_IV!D12:D48,"&lt;&gt;DF")+SUMIFS(XXX_IV!M12:M48,XXX_IV!C12:C48,"=DD",XXX_IV!E12:E48,"&lt;&gt;0",XXX_IV!D12:D48,"&lt;&gt;DF")+SUMIFS(XXX_IV!N12:N48,XXX_IV!C12:C48,"=DD",XXX_IV!E12:E48,"&lt;&gt;0",XXX_IV!D12:D48,"&lt;&gt;DF")+SUMIFS(XXX_IV!O12:O48,XXX_IV!C12:C48,"=DD",XXX_IV!E12:E48,"&lt;&gt;0",XXX_IV!D12:D48,"&lt;&gt;DF")),14*(SUMIFS(XXX_IV!L12:L48,XXX_IV!C12:C48,"=DD",XXX_IV!E12:E48,"&lt;&gt;0",XXX_IV!D12:D48,"&lt;&gt;DF")+SUMIFS(XXX_IV!M12:M48,XXX_IV!C12:C48,"=DD",XXX_IV!E12:E48,"&lt;&gt;0",XXX_IV!D12:D48,"&lt;&gt;DF")+SUMIFS(XXX_IV!N12:N48,XXX_IV!C12:C48,"=DD",XXX_IV!E12:E48,"&lt;&gt;0",XXX_IV!D12:D48,"&lt;&gt;DF")+SUMIFS(XXX_IV!O12:O48,XXX_IV!C12:C48,"=DD",XXX_IV!E12:E48,"&lt;&gt;0",XXX_IV!D12:D48,"&lt;&gt;DF")))</f>
        <v>0</v>
      </c>
      <c r="D96" s="220"/>
      <c r="E96" s="221"/>
      <c r="F96" s="222"/>
      <c r="G96" s="187"/>
      <c r="H96" s="188"/>
      <c r="I96" s="219"/>
    </row>
    <row r="97" spans="1:9" x14ac:dyDescent="0.25">
      <c r="A97" s="185" t="s">
        <v>49</v>
      </c>
      <c r="B97" s="317" t="str">
        <f>IF((XXX_IV!C12="DS")*(XXX_IV!E12&lt;&gt;0),XXX_IV!B12&amp;", ","")&amp;IF((XXX_IV!C13="DS")*(XXX_IV!E13&lt;&gt;0),XXX_IV!B13&amp;", ","")&amp;IF((XXX_IV!C14="DS")*(XXX_IV!E14&lt;&gt;0),XXX_IV!B14&amp;", ","")&amp;IF((XXX_IV!C15="DS")*(XXX_IV!E15&lt;&gt;0),XXX_IV!B15&amp;", ","")&amp;IF((XXX_IV!C16="DS")*(XXX_IV!E16&lt;&gt;0),XXX_IV!B16&amp;", ","")&amp;IF((XXX_IV!C17="DS")*(XXX_IV!E17&lt;&gt;0),XXX_IV!B17&amp;", ","")&amp;IF((XXX_IV!C18="DS")*(XXX_IV!E18&lt;&gt;0),XXX_IV!B18&amp;", ","")&amp;IF((XXX_IV!C19="DS")*(XXX_IV!E19&lt;&gt;0),XXX_IV!B19&amp;", ","")&amp;IF((XXX_IV!C20="DS")*(XXX_IV!E20&lt;&gt;0),XXX_IV!B20&amp;", ","")&amp;IF((XXX_IV!C21="DS")*(XXX_IV!E21&lt;&gt;0),XXX_IV!B21&amp;", ","")&amp;IF((XXX_IV!C22="DS")*(XXX_IV!E22&lt;&gt;0),XXX_IV!B22&amp;", ","")&amp;IF((XXX_IV!C23="DS")*(XXX_IV!E23&lt;&gt;0),XXX_IV!B23&amp;", ","")&amp;IF((XXX_IV!C24="DS")*(XXX_IV!E24&lt;&gt;0),XXX_IV!B24&amp;", ","")&amp;IF((XXX_IV!C25="DS")*(XXX_IV!E25&lt;&gt;0),XXX_IV!B25&amp;", ","")&amp;IF((XXX_IV!C26="DS")*(XXX_IV!E26&lt;&gt;0),XXX_IV!B26&amp;", ","")&amp;IF((XXX_IV!C27="DS")*(XXX_IV!E27&lt;&gt;0),XXX_IV!B27&amp;", ","")&amp;IF((XXX_IV!C28="DS")*(XXX_IV!E28&lt;&gt;0),XXX_IV!B28&amp;", ","")&amp;IF((XXX_IV!C29="DS")*(XXX_IV!E29&lt;&gt;0),XXX_IV!B29&amp;", ","")&amp;IF((XXX_IV!C30="DS")*(XXX_IV!E30&lt;&gt;0),XXX_IV!B30&amp;", ","")&amp;IF((XXX_IV!C31="DS")*(XXX_IV!E31&lt;&gt;0),XXX_IV!B31&amp;", ","")&amp;IF((XXX_IV!C32="DS")*(XXX_IV!E32&lt;&gt;0),XXX_IV!B32&amp;", ","")&amp;IF((XXX_IV!C33="DS")*(XXX_IV!E33&lt;&gt;0),XXX_IV!B33&amp;", ","")&amp;IF((XXX_IV!C34="DS")*(XXX_IV!E34&lt;&gt;0),XXX_IV!B34&amp;", ","")&amp;IF((XXX_IV!C35="DS")*(XXX_IV!E35&lt;&gt;0),XXX_IV!B35&amp;", ","")&amp;IF((XXX_IV!C36="DS")*(XXX_IV!E36&lt;&gt;0),XXX_IV!B36&amp;", ","")&amp;IF((XXX_IV!C37="DS")*(XXX_IV!E37&lt;&gt;0),XXX_IV!B37&amp;", ","")&amp;IF((XXX_IV!C38="DS")*(XXX_IV!E38&lt;&gt;0),XXX_IV!B38&amp;", ","")&amp;IF((XXX_IV!C39="DS")*(XXX_IV!E39&lt;&gt;0),XXX_IV!B39&amp;", ","")&amp;IF((XXX_IV!C40="DS")*(XXX_IV!E40&lt;&gt;0),XXX_IV!B40&amp;", ","")&amp;IF((XXX_IV!C41="DS")*(XXX_IV!E41&lt;&gt;0),XXX_IV!B41&amp;", ","")&amp;IF((XXX_IV!C42="DS")*(XXX_IV!E42&lt;&gt;0),XXX_IV!B42&amp;", ","")&amp;IF((XXX_IV!C43="DS")*(XXX_IV!E43&lt;&gt;0),XXX_IV!B47&amp;", ","")&amp;IF((XXX_IV!C44="DS")*(XXX_IV!E44&lt;&gt;0),XXX_IV!B44&amp;", ","")&amp;IF((XXX_IV!C45="DS")*(XXX_IV!E45&lt;&gt;0),XXX_IV!B45&amp;", ","")&amp;IF((XXX_IV!C46="DS")*(XXX_IV!E46&lt;&gt;0),XXX_IV!B46&amp;", ","")&amp;IF((XXX_IV!C47="DS")*(XXX_IV!E47&lt;&gt;0),XXX_IV!B47&amp;", ","")&amp;IF((XXX_IV!C48="DS")*(XXX_IV!E48&lt;&gt;0),XXX_IV!B48&amp;", ","")</f>
        <v/>
      </c>
      <c r="C97" s="324">
        <f>IF(XXX_IV!F7&lt;&gt;0,XXX_IV!F7*(SUMIFS(XXX_IV!F12:F48,XXX_IV!C12:C48,"=DS",XXX_IV!E12:E48,"&lt;&gt;0",XXX_IV!D12:D48,"&lt;&gt;DF")+SUMIFS(XXX_IV!G12:G48,XXX_IV!C12:C48,"=DS",XXX_IV!E12:E48,"&lt;&gt;0",XXX_IV!D12:D48,"&lt;&gt;DF")+SUMIFS(XXX_IV!H12:H48,XXX_IV!C12:C48,"=DS",XXX_IV!E12:E48,"&lt;&gt;0",XXX_IV!D12:D48,"&lt;&gt;DF")+SUMIFS(XXX_IV!I12:I48,XXX_IV!C12:C48,"=DS",XXX_IV!E12:E48,"&lt;&gt;0",XXX_IV!D12:D48,"&lt;&gt;DF")),14*(SUMIFS(XXX_IV!F12:F48,XXX_IV!C12:C48,"=DS",XXX_IV!E12:E48,"&lt;&gt;0",XXX_IV!D12:D48,"&lt;&gt;DF")+SUMIFS(XXX_IV!G12:G48,XXX_IV!C12:C48,"=DS",XXX_IV!E12:E48,"&lt;&gt;0",XXX_IV!D12:D48,"&lt;&gt;DF")+SUMIFS(XXX_IV!H12:H48,XXX_IV!C12:C48,"=DS",XXX_IV!E12:E48,"&lt;&gt;0",XXX_IV!D12:D48,"&lt;&gt;DF")+SUMIFS(XXX_IV!I12:I48,XXX_IV!C12:C48,"=DS",XXX_IV!E12:E48,"&lt;&gt;0",XXX_IV!D12:D48,"&lt;&gt;DF")))+IF(XXX_IV!L7&lt;&gt;0,XXX_IV!L7*(SUMIFS(XXX_IV!L12:L48,XXX_IV!C12:C48,"=DS",XXX_IV!E12:E48,"&lt;&gt;0",XXX_IV!D12:D48,"&lt;&gt;DF")+SUMIFS(XXX_IV!M12:M48,XXX_IV!C12:C48,"=DS",XXX_IV!E12:E48,"&lt;&gt;0",XXX_IV!D12:D48,"&lt;&gt;DF")+SUMIFS(XXX_IV!N12:N48,XXX_IV!C12:C48,"=DS",XXX_IV!E12:E48,"&lt;&gt;0",XXX_IV!D12:D48,"&lt;&gt;DF")+SUMIFS(XXX_IV!O12:O48,XXX_IV!C12:C48,"=DS",XXX_IV!E12:E48,"&lt;&gt;0",XXX_IV!D12:D48,"&lt;&gt;DF")),14*(SUMIFS(XXX_IV!L12:L48,XXX_IV!C12:C48,"=DS",XXX_IV!E12:E48,"&lt;&gt;0",XXX_IV!D12:D48,"&lt;&gt;DF")+SUMIFS(XXX_IV!M12:M48,XXX_IV!C12:C48,"=DS",XXX_IV!E12:E48,"&lt;&gt;0",XXX_IV!D12:D48,"&lt;&gt;DF")+SUMIFS(XXX_IV!N12:N48,XXX_IV!C12:C48,"=DS",XXX_IV!E12:E48,"&lt;&gt;0",XXX_IV!D12:D48,"&lt;&gt;DF")+SUMIFS(XXX_IV!O12:O48,XXX_IV!C12:C48,"=DS",XXX_IV!E12:E48,"&lt;&gt;0",XXX_IV!D12:D48,"&lt;&gt;DF")))</f>
        <v>0</v>
      </c>
      <c r="D97" s="220"/>
      <c r="E97" s="221"/>
      <c r="F97" s="222"/>
      <c r="G97" s="187"/>
      <c r="H97" s="188"/>
      <c r="I97" s="219"/>
    </row>
    <row r="98" spans="1:9" ht="15.75" thickBot="1" x14ac:dyDescent="0.3">
      <c r="A98" s="193" t="s">
        <v>50</v>
      </c>
      <c r="B98" s="318" t="str">
        <f>IF((XXX_IV!C12="DC")*(XXX_IV!E12&lt;&gt;0),XXX_IV!B12&amp;", ","")&amp;IF((XXX_IV!C13="DC")*(XXX_IV!E13&lt;&gt;0),XXX_IV!B13&amp;", ","")&amp;IF((XXX_IV!C14="DC")*(XXX_IV!E14&lt;&gt;0),XXX_IV!B14&amp;", ","")&amp;IF((XXX_IV!C15="DC")*(XXX_IV!E15&lt;&gt;0),XXX_IV!B15&amp;", ","")&amp;IF((XXX_IV!C16="DC")*(XXX_IV!E16&lt;&gt;0),XXX_IV!B16&amp;", ","")&amp;IF((XXX_IV!C17="DC")*(XXX_IV!E17&lt;&gt;0),XXX_IV!B17&amp;", ","")&amp;IF((XXX_IV!C18="DC")*(XXX_IV!E18&lt;&gt;0),XXX_IV!B18&amp;", ","")&amp;IF((XXX_IV!C19="DC")*(XXX_IV!E19&lt;&gt;0),XXX_IV!B19&amp;", ","")&amp;IF((XXX_IV!C20="DC")*(XXX_IV!E20&lt;&gt;0),XXX_IV!B20&amp;", ","")&amp;IF((XXX_IV!C21="DC")*(XXX_IV!E21&lt;&gt;0),XXX_IV!B21&amp;", ","")&amp;IF((XXX_IV!C22="DC")*(XXX_IV!E22&lt;&gt;0),XXX_IV!B22&amp;", ","")&amp;IF((XXX_IV!C23="DC")*(XXX_IV!E23&lt;&gt;0),XXX_IV!B23&amp;", ","")&amp;IF((XXX_IV!C24="DC")*(XXX_IV!E24&lt;&gt;0),XXX_IV!B24&amp;", ","")&amp;IF((XXX_IV!C25="DC")*(XXX_IV!E25&lt;&gt;0),XXX_IV!B25&amp;", ","")&amp;IF((XXX_IV!C26="DC")*(XXX_IV!E26&lt;&gt;0),XXX_IV!B26&amp;", ","")&amp;IF((XXX_IV!C27="DC")*(XXX_IV!E27&lt;&gt;0),XXX_IV!B27&amp;", ","")&amp;IF((XXX_IV!C28="DC")*(XXX_IV!E28&lt;&gt;0),XXX_IV!B28&amp;", ","")&amp;IF((XXX_IV!C29="DC")*(XXX_IV!E29&lt;&gt;0),XXX_IV!B29&amp;", ","")&amp;IF((XXX_IV!C30="DC")*(XXX_IV!E30&lt;&gt;0),XXX_IV!B30&amp;", ","")&amp;IF((XXX_IV!C31="DC")*(XXX_IV!E31&lt;&gt;0),XXX_IV!B31&amp;", ","")&amp;IF((XXX_IV!C32="DC")*(XXX_IV!E32&lt;&gt;0),XXX_IV!B32&amp;", ","")&amp;IF((XXX_IV!C33="DC")*(XXX_IV!E33&lt;&gt;0),XXX_IV!B33&amp;", ","")&amp;IF((XXX_IV!C34="DC")*(XXX_IV!E34&lt;&gt;0),XXX_IV!B34&amp;", ","")&amp;IF((XXX_IV!C35="DC")*(XXX_IV!E35&lt;&gt;0),XXX_IV!B35&amp;", ","")&amp;IF((XXX_IV!C36="DC")*(XXX_IV!E36&lt;&gt;0),XXX_IV!B36&amp;", ","")&amp;IF((XXX_IV!C37="DC")*(XXX_IV!E37&lt;&gt;0),XXX_IV!B37&amp;", ","")&amp;IF((XXX_IV!C38="DC")*(XXX_IV!E38&lt;&gt;0),XXX_IV!B38&amp;", ","")&amp;IF((XXX_IV!C39="DC")*(XXX_IV!E39&lt;&gt;0),XXX_IV!B39&amp;", ","")&amp;IF((XXX_IV!C40="DC")*(XXX_IV!E40&lt;&gt;0),XXX_IV!B40&amp;", ","")&amp;IF((XXX_IV!C41="DC")*(XXX_IV!E41&lt;&gt;0),XXX_IV!B41&amp;", ","")&amp;IF((XXX_IV!C42="DC")*(XXX_IV!E42&lt;&gt;0),XXX_IV!B42&amp;", ","")&amp;IF((XXX_IV!C43="DC")*(XXX_IV!E43&lt;&gt;0),XXX_IV!B47&amp;", ","")&amp;IF((XXX_IV!C44="DC")*(XXX_IV!E44&lt;&gt;0),XXX_IV!B44&amp;", ","")&amp;IF((XXX_IV!C45="DC")*(XXX_IV!E45&lt;&gt;0),XXX_IV!B45&amp;", ","")&amp;IF((XXX_IV!C46="DC")*(XXX_IV!E46&lt;&gt;0),XXX_IV!B46&amp;", ","")&amp;IF((XXX_IV!C47="DC")*(XXX_IV!E47&lt;&gt;0),XXX_IV!B47&amp;", ","")&amp;IF((XXX_IV!C48="DC")*(XXX_IV!E48&lt;&gt;0),XXX_IV!B48&amp;", ","")</f>
        <v/>
      </c>
      <c r="C98" s="325">
        <f>IF(XXX_IV!F7&lt;&gt;0,XXX_IV!F7*(SUMIFS(XXX_IV!F12:F48,XXX_IV!C12:C48,"=DC",XXX_IV!E12:E48,"&lt;&gt;0",XXX_IV!D12:D48,"&lt;&gt;DF")+SUMIFS(XXX_IV!G12:G48,XXX_IV!C12:C48,"=DC",XXX_IV!E12:E48,"&lt;&gt;0",XXX_IV!D12:D48,"&lt;&gt;DF")+SUMIFS(XXX_IV!H12:H48,XXX_IV!C12:C48,"=DC",XXX_IV!E12:E48,"&lt;&gt;0",XXX_IV!D12:D48,"&lt;&gt;DF")+SUMIFS(XXX_IV!I12:I48,XXX_IV!C12:C48,"=DC",XXX_IV!E12:E48,"&lt;&gt;0",XXX_IV!D12:D48,"&lt;&gt;DF")),14*(SUMIFS(XXX_IV!F12:F48,XXX_IV!C12:C48,"=DC",XXX_IV!E12:E48,"&lt;&gt;0",XXX_IV!D12:D48,"&lt;&gt;DF")+SUMIFS(XXX_IV!G12:G48,XXX_IV!C12:C48,"=DC",XXX_IV!E12:E48,"&lt;&gt;0",XXX_IV!D12:D48,"&lt;&gt;DF")+SUMIFS(XXX_IV!H12:H48,XXX_IV!C12:C48,"=DC",XXX_IV!E12:E48,"&lt;&gt;0",XXX_IV!D12:D48,"&lt;&gt;DF")+SUMIFS(XXX_IV!I12:I48,XXX_IV!C12:C48,"=DC",XXX_IV!E12:E48,"&lt;&gt;0",XXX_IV!D12:D48,"&lt;&gt;DF")))+IF(XXX_IV!L7&lt;&gt;0,XXX_IV!L7*(SUMIFS(XXX_IV!L12:L48,XXX_IV!C12:C48,"=DC",XXX_IV!E12:E48,"&lt;&gt;0",XXX_IV!D12:D48,"&lt;&gt;DF")+SUMIFS(XXX_IV!M12:M48,XXX_IV!C12:C48,"=DC",XXX_IV!E12:E48,"&lt;&gt;0",XXX_IV!D12:D48,"&lt;&gt;DF")+SUMIFS(XXX_IV!N12:N48,XXX_IV!C12:C48,"=DC",XXX_IV!E12:E48,"&lt;&gt;0",XXX_IV!D12:D48,"&lt;&gt;DF")+SUMIFS(XXX_IV!O12:O48,XXX_IV!C12:C48,"=DC",XXX_IV!E12:E48,"&lt;&gt;0",XXX_IV!D12:D48,"&lt;&gt;DF")),14*(SUMIFS(XXX_IV!L12:L48,XXX_IV!C12:C48,"=DC",XXX_IV!E12:E48,"&lt;&gt;0",XXX_IV!D12:D48,"&lt;&gt;DF")+SUMIFS(XXX_IV!M12:M48,XXX_IV!C12:C48,"=DC",XXX_IV!E12:E48,"&lt;&gt;0",XXX_IV!D12:D48,"&lt;&gt;DF")+SUMIFS(XXX_IV!N12:N48,XXX_IV!C12:C48,"=DC",XXX_IV!E12:E48,"&lt;&gt;0",XXX_IV!D12:D48,"&lt;&gt;DF")+SUMIFS(XXX_IV!O12:O48,XXX_IV!C12:C48,"=DC",XXX_IV!E12:E48,"&lt;&gt;0",XXX_IV!D12:D48,"&lt;&gt;DF")))</f>
        <v>0</v>
      </c>
      <c r="D98" s="223"/>
      <c r="E98" s="224"/>
      <c r="F98" s="225"/>
      <c r="G98" s="194"/>
      <c r="H98" s="195"/>
      <c r="I98" s="219"/>
    </row>
    <row r="99" spans="1:9" ht="30.75" thickBot="1" x14ac:dyDescent="0.3">
      <c r="A99" s="330" t="s">
        <v>58</v>
      </c>
      <c r="B99" s="318" t="str">
        <f>IF((XXX_IV!C12="DOU")*(XXX_IV!E12&lt;&gt;0),XXX_IV!B12&amp;", ","")&amp;IF((XXX_IV!C13="DOU")*(XXX_IV!E13&lt;&gt;0),XXX_IV!B13&amp;", ","")&amp;IF((XXX_IV!C14="DOU")*(XXX_IV!E14&lt;&gt;0),XXX_IV!B14&amp;", ","")&amp;IF((XXX_IV!C15="DOU")*(XXX_IV!E15&lt;&gt;0),XXX_IV!B15&amp;", ","")&amp;IF((XXX_IV!C16="DOU")*(XXX_IV!E16&lt;&gt;0),XXX_IV!B16&amp;", ","")&amp;IF((XXX_IV!C17="DOU")*(XXX_IV!E17&lt;&gt;0),XXX_IV!B17&amp;", ","")&amp;IF((XXX_IV!C18="DOU")*(XXX_IV!E18&lt;&gt;0),XXX_IV!B18&amp;", ","")&amp;IF((XXX_IV!C19="DOU")*(XXX_IV!E19&lt;&gt;0),XXX_IV!B19&amp;", ","")&amp;IF((XXX_IV!C20="DOU")*(XXX_IV!E20&lt;&gt;0),XXX_IV!B20&amp;", ","")&amp;IF((XXX_IV!C21="DOU")*(XXX_IV!E21&lt;&gt;0),XXX_IV!B21&amp;", ","")&amp;IF((XXX_IV!C22="DOU")*(XXX_IV!E22&lt;&gt;0),XXX_IV!B22&amp;", ","")&amp;IF((XXX_IV!C23="DOU")*(XXX_IV!E23&lt;&gt;0),XXX_IV!B23&amp;", ","")&amp;IF((XXX_IV!C24="DOU")*(XXX_IV!E24&lt;&gt;0),XXX_IV!B24&amp;", ","")&amp;IF((XXX_IV!C25="DOU")*(XXX_IV!E25&lt;&gt;0),XXX_IV!B25&amp;", ","")&amp;IF((XXX_IV!C26="DOU")*(XXX_IV!E26&lt;&gt;0),XXX_IV!B26&amp;", ","")&amp;IF((XXX_IV!C27="DOU")*(XXX_IV!E27&lt;&gt;0),XXX_IV!B27&amp;", ","")&amp;IF((XXX_IV!C28="DOU")*(XXX_IV!E28&lt;&gt;0),XXX_IV!B28&amp;", ","")&amp;IF((XXX_IV!C29="DOU")*(XXX_IV!E29&lt;&gt;0),XXX_IV!B29&amp;", ","")&amp;IF((XXX_IV!C30="DOU")*(XXX_IV!E30&lt;&gt;0),XXX_IV!B30&amp;", ","")&amp;IF((XXX_IV!C31="DOU")*(XXX_IV!E31&lt;&gt;0),XXX_IV!B31&amp;", ","")&amp;IF((XXX_IV!C32="DOU")*(XXX_IV!E32&lt;&gt;0),XXX_IV!B32&amp;", ","")&amp;IF((XXX_IV!C33="DOU")*(XXX_IV!E33&lt;&gt;0),XXX_IV!B33&amp;", ","")&amp;IF((XXX_IV!C34="DOU")*(XXX_IV!E34&lt;&gt;0),XXX_IV!B34&amp;", ","")&amp;IF((XXX_IV!C35="DOU")*(XXX_IV!E35&lt;&gt;0),XXX_IV!B35&amp;", ","")&amp;IF((XXX_IV!C36="DOU")*(XXX_IV!E36&lt;&gt;0),XXX_IV!B36&amp;", ","")&amp;IF((XXX_IV!C37="DOU")*(XXX_IV!E37&lt;&gt;0),XXX_IV!B37&amp;", ","")&amp;IF((XXX_IV!C38="DOU")*(XXX_IV!E38&lt;&gt;0),XXX_IV!B38&amp;", ","")&amp;IF((XXX_IV!C39="DOU")*(XXX_IV!E39&lt;&gt;0),XXX_IV!B39&amp;", ","")&amp;IF((XXX_IV!C40="DOU")*(XXX_IV!E40&lt;&gt;0),XXX_IV!B40&amp;", ","")&amp;IF((XXX_IV!C41="DOU")*(XXX_IV!E41&lt;&gt;0),XXX_IV!B41&amp;", ","")&amp;IF((XXX_IV!C42="DOU")*(XXX_IV!E42&lt;&gt;0),XXX_IV!B42&amp;", ","")&amp;IF((XXX_IV!C43="DOU")*(XXX_IV!E43&lt;&gt;0),XXX_IV!B47&amp;", ","")&amp;IF((XXX_IV!C44="DOU")*(XXX_IV!E44&lt;&gt;0),XXX_IV!B44&amp;", ","")&amp;IF((XXX_IV!C45="DOU")*(XXX_IV!E45&lt;&gt;0),XXX_IV!B45&amp;", ","")&amp;IF((XXX_IV!C46="DOU")*(XXX_IV!E46&lt;&gt;0),XXX_IV!B46&amp;", ","")&amp;IF((XXX_IV!C47="DOU")*(XXX_IV!E47&lt;&gt;0),XXX_IV!B47&amp;", ","")&amp;IF((XXX_IV!C48="DOU")*(XXX_IV!E48&lt;&gt;0),XXX_IV!B48&amp;", ","")</f>
        <v/>
      </c>
      <c r="C99" s="359">
        <f>IF(XXX_IV!F7&lt;&gt;0,XXX_IV!F7*(SUMIFS(XXX_IV!F12:F48,XXX_IV!C12:C48,"=DOU",XXX_IV!E12:E48,"&lt;&gt;0",XXX_IV!D12:D48,"&lt;&gt;DF")+SUMIFS(XXX_IV!G12:G48,XXX_IV!C12:C48,"=DOU",XXX_IV!E12:E48,"&lt;&gt;0",XXX_IV!D12:D48,"&lt;&gt;DF")+SUMIFS(XXX_IV!H12:H48,XXX_IV!C12:C48,"=DOU",XXX_IV!E12:E48,"&lt;&gt;0",XXX_IV!D12:D48,"&lt;&gt;DF")+SUMIFS(XXX_IV!I12:I48,XXX_IV!C12:C48,"=DOU",XXX_IV!E12:E48,"&lt;&gt;0",XXX_IV!D12:D48,"&lt;&gt;DF")),14*(SUMIFS(XXX_IV!F12:F48,XXX_IV!C12:C48,"=DOU",XXX_IV!E12:E48,"&lt;&gt;0",XXX_IV!D12:D48,"&lt;&gt;DF")+SUMIFS(XXX_IV!G12:G48,XXX_IV!C12:C48,"=DOU",XXX_IV!E12:E48,"&lt;&gt;0",XXX_IV!D12:D48,"&lt;&gt;DF")+SUMIFS(XXX_IV!H12:H48,XXX_IV!C12:C48,"=DOU",XXX_IV!E12:E48,"&lt;&gt;0",XXX_IV!D12:D48,"&lt;&gt;DF")+SUMIFS(XXX_IV!I12:I48,XXX_IV!C12:C48,"=DOU",XXX_IV!E12:E48,"&lt;&gt;0",XXX_IV!D12:D48,"&lt;&gt;DF")))+IF(XXX_IV!L7&lt;&gt;0,XXX_IV!L7*(SUMIFS(XXX_IV!L12:L48,XXX_IV!C12:C48,"=DOU",XXX_IV!E12:E48,"&lt;&gt;0",XXX_IV!D12:D48,"&lt;&gt;DF")+SUMIFS(XXX_IV!M12:M48,XXX_IV!C12:C48,"=DOU",XXX_IV!E12:E48,"&lt;&gt;0",XXX_IV!D12:D48,"&lt;&gt;DF")+SUMIFS(XXX_IV!N12:N48,XXX_IV!C12:C48,"=DOU",XXX_IV!E12:E48,"&lt;&gt;0",XXX_IV!D12:D48,"&lt;&gt;DF")+SUMIFS(XXX_IV!O12:O48,XXX_IV!C12:C48,"=DOU",XXX_IV!E12:E48,"&lt;&gt;0",XXX_IV!D12:D48,"&lt;&gt;DF")),14*(SUMIFS(XXX_IV!L12:L48,XXX_IV!C12:C48,"=DOU",XXX_IV!E12:E48,"&lt;&gt;0",XXX_IV!D12:D48,"&lt;&gt;DF")+SUMIFS(XXX_IV!M12:M48,XXX_IV!C12:C48,"=DOU",XXX_IV!E12:E48,"&lt;&gt;0",XXX_IV!D12:D48,"&lt;&gt;DF")+SUMIFS(XXX_IV!N12:N48,XXX_IV!C12:C48,"=DOU",XXX_IV!E12:E48,"&lt;&gt;0",XXX_IV!D12:D48,"&lt;&gt;DF")+SUMIFS(XXX_IV!O12:O48,XXX_IV!C12:C48,"=DOU",XXX_IV!E12:E48,"&lt;&gt;0",XXX_IV!D12:D48,"&lt;&gt;DF")))</f>
        <v>0</v>
      </c>
      <c r="D99" s="223"/>
      <c r="E99" s="224"/>
      <c r="F99" s="225"/>
      <c r="G99" s="228"/>
      <c r="H99" s="229"/>
      <c r="I99" s="219"/>
    </row>
    <row r="100" spans="1:9" x14ac:dyDescent="0.25">
      <c r="C100" s="321">
        <f>SUM(C95:C99)</f>
        <v>0</v>
      </c>
      <c r="I100" s="219"/>
    </row>
    <row r="101" spans="1:9" ht="15.75" thickBot="1" x14ac:dyDescent="0.3">
      <c r="A101" s="173" t="s">
        <v>57</v>
      </c>
      <c r="D101" s="174"/>
      <c r="E101" s="174"/>
      <c r="F101" s="174"/>
      <c r="G101" s="174"/>
      <c r="H101" s="174"/>
      <c r="I101" s="219"/>
    </row>
    <row r="102" spans="1:9" ht="15.75" thickBot="1" x14ac:dyDescent="0.3">
      <c r="A102" s="177" t="s">
        <v>18</v>
      </c>
      <c r="B102" s="315" t="s">
        <v>17</v>
      </c>
      <c r="C102" s="322" t="s">
        <v>20</v>
      </c>
      <c r="D102" s="177" t="s">
        <v>16</v>
      </c>
      <c r="E102" s="442" t="s">
        <v>22</v>
      </c>
      <c r="F102" s="443"/>
      <c r="G102" s="444" t="s">
        <v>21</v>
      </c>
      <c r="H102" s="445"/>
      <c r="I102" s="226"/>
    </row>
    <row r="103" spans="1:9" x14ac:dyDescent="0.25">
      <c r="A103" s="180" t="s">
        <v>59</v>
      </c>
      <c r="B103" s="316" t="str">
        <f>IF((XXX_IV!D12="DOB")*(XXX_IV!E12&lt;&gt;0),XXX_IV!B12&amp;", ","")&amp;IF((XXX_IV!D13="DOB")*(XXX_IV!E13&lt;&gt;0),XXX_IV!B13&amp;", ","")&amp;IF((XXX_IV!D14="DOB")*(XXX_IV!E14&lt;&gt;0),XXX_IV!B14&amp;", ","")&amp;IF((XXX_IV!D15="DOB")*(XXX_IV!E15&lt;&gt;0),XXX_IV!B15&amp;", ","")&amp;IF((XXX_IV!D16="DOB")*(XXX_IV!E16&lt;&gt;0),XXX_IV!B16&amp;", ","")&amp;IF((XXX_IV!D17="DOB")*(XXX_IV!E17&lt;&gt;0),XXX_IV!B17&amp;", ","")&amp;IF((XXX_IV!D18="DOB")*(XXX_IV!E18&lt;&gt;0),XXX_IV!B18&amp;", ","")&amp;IF((XXX_IV!D19="DOB")*(XXX_IV!E19&lt;&gt;0),XXX_IV!B19&amp;", ","")&amp;IF((XXX_IV!D20="DOB")*(XXX_IV!E20&lt;&gt;0),XXX_IV!B20&amp;", ","")&amp;IF((XXX_IV!D21="DOB")*(XXX_IV!E21&lt;&gt;0),XXX_IV!B21&amp;", ","")&amp;IF((XXX_IV!D22="DOB")*(XXX_IV!E22&lt;&gt;0),XXX_IV!B22&amp;", ","")&amp;IF((XXX_IV!D23="DOB")*(XXX_IV!E23&lt;&gt;0),XXX_IV!B23&amp;", ","")&amp;IF((XXX_IV!D24="DOB")*(XXX_IV!E24&lt;&gt;0),XXX_IV!B24&amp;", ","")&amp;IF((XXX_IV!D25="DOB")*(XXX_IV!E25&lt;&gt;0),XXX_IV!B25&amp;", ","")&amp;IF((XXX_IV!D26="DOB")*(XXX_IV!E26&lt;&gt;0),XXX_IV!B26&amp;", ","")&amp;IF((XXX_IV!D27="DOB")*(XXX_IV!E27&lt;&gt;0),XXX_IV!B27&amp;", ","")&amp;IF((XXX_IV!D28="DOB")*(XXX_IV!E28&lt;&gt;0),XXX_IV!B28&amp;", ","")&amp;IF((XXX_IV!D29="DOB")*(XXX_IV!E29&lt;&gt;0),XXX_IV!B29&amp;", ","")&amp;IF((XXX_IV!D30="DOB")*(XXX_IV!E30&lt;&gt;0),XXX_IV!B30&amp;", ","")&amp;IF((XXX_IV!D31="DOB")*(XXX_IV!E31&lt;&gt;0),XXX_IV!B31&amp;", ","")&amp;IF((XXX_IV!D32="DOB")*(XXX_IV!E32&lt;&gt;0),XXX_IV!B32&amp;", ","")&amp;IF((XXX_IV!D33="DOB")*(XXX_IV!E33&lt;&gt;0),XXX_IV!B33&amp;", ","")&amp;IF((XXX_IV!D34="DOB")*(XXX_IV!E34&lt;&gt;0),XXX_IV!B34&amp;", ","")&amp;IF((XXX_IV!D35="DOB")*(XXX_IV!E35&lt;&gt;0),XXX_IV!B35&amp;", ","")&amp;IF((XXX_IV!D36="DOB")*(XXX_IV!E36&lt;&gt;0),XXX_IV!B36&amp;", ","")&amp;IF((XXX_IV!D37="DOB")*(XXX_IV!E37&lt;&gt;0),XXX_IV!B37&amp;", ","")&amp;IF((XXX_IV!D38="DOB")*(XXX_IV!E38&lt;&gt;0),XXX_IV!B38&amp;", ","")&amp;IF((XXX_IV!D39="DOB")*(XXX_IV!E39&lt;&gt;0),XXX_IV!B39&amp;", ","")&amp;IF((XXX_IV!D40="DOB")*(XXX_IV!E40&lt;&gt;0),XXX_IV!B40&amp;", ","")&amp;IF((XXX_IV!D41="DOB")*(XXX_IV!E41&lt;&gt;0),XXX_IV!B41&amp;", ","")&amp;IF((XXX_IV!D42="DOB")*(XXX_IV!E42&lt;&gt;0),XXX_IV!B42&amp;", ","")&amp;IF((XXX_IV!D43="DOB")*(XXX_IV!E43&lt;&gt;0),XXX_IV!B43&amp;", ","")&amp;IF((XXX_IV!D44="DOB")*(XXX_IV!E44&lt;&gt;0),XXX_IV!B44&amp;", ","")&amp;IF((XXX_IV!D45="DOB")*(XXX_IV!E45&lt;&gt;0),XXX_IV!B45&amp;", ","")&amp;IF((XXX_IV!D46="DOB")*(XXX_IV!E46&lt;&gt;0),XXX_IV!B46&amp;", ","")&amp;IF((XXX_IV!D47="DOB")*(XXX_IV!E47&lt;&gt;0),XXX_IV!B47&amp;", ","")&amp;IF((XXX_IV!D48="DOB")*(XXX_IV!E48&lt;&gt;0),XXX_IV!B48&amp;", ","")</f>
        <v/>
      </c>
      <c r="C103" s="328">
        <f>IF(XXX_IV!F7&lt;&gt;0,XXX_IV!F7*(SUMIFS(XXX_IV!F12:F48,XXX_IV!D12:D48,"=DOB",XXX_IV!E12:E48,"&lt;&gt;0")+SUMIFS(XXX_IV!G12:G48,XXX_IV!D12:D48,"=DOB",XXX_IV!E12:E48,"&lt;&gt;0")+SUMIFS(XXX_IV!H12:H48,XXX_IV!D12:D48,"=DOB",XXX_IV!E12:E48,"&lt;&gt;0")+SUMIFS(XXX_IV!I12:I48,XXX_IV!D12:D48,"=DOB",XXX_IV!E12:E48,"&lt;&gt;0")),14*(SUMIFS(XXX_IV!F12:F48,XXX_IV!D12:D48,"=DOB",XXX_IV!E12:E48,"&lt;&gt;0")+SUMIFS(XXX_IV!G12:G48,XXX_IV!D12:D48,"=DOB",XXX_IV!E12:E48,"&lt;&gt;0")+SUMIFS(XXX_IV!H12:H48,XXX_IV!D12:D48,"=DOB",XXX_IV!E12:E48,"&lt;&gt;0")+SUMIFS(XXX_IV!I12:I48,XXX_IV!D12:D48,"=DOB",XXX_IV!E12:E48,"&lt;&gt;0")))+IF(XXX_IV!L7&lt;&gt;0,XXX_IV!L7*(SUMIFS(XXX_IV!L12:L48,XXX_IV!D12:D48,"=DOB",XXX_IV!E12:E48,"&lt;&gt;0")+SUMIFS(XXX_IV!M12:M48,XXX_IV!D12:D48,"=DOB",XXX_IV!E12:E48,"&lt;&gt;0")+SUMIFS(XXX_IV!N12:N48,XXX_IV!D12:D48,"=DOB",XXX_IV!E12:E48,"&lt;&gt;0")+SUMIFS(XXX_IV!O12:O48,XXX_IV!D12:D48,"=DOB",XXX_IV!E12:E48,"&lt;&gt;0")),14*(SUMIFS(XXX_IV!L12:L48,XXX_IV!D12:D48,"=DOB",XXX_IV!E12:E48,"&lt;&gt;0")+SUMIFS(XXX_IV!M12:M48,XXX_IV!D12:D48,"=DOB",XXX_IV!E12:E48,"&lt;&gt;0")+SUMIFS(XXX_IV!N12:N48,XXX_IV!D12:D48,"=DOB",XXX_IV!E12:E48,"&lt;&gt;0")+SUMIFS(XXX_IV!O12:O48,XXX_IV!D12:D48,"=DOB",XXX_IV!E12:E48,"&lt;&gt;0")))</f>
        <v>0</v>
      </c>
      <c r="D103" s="216"/>
      <c r="E103" s="217"/>
      <c r="F103" s="218"/>
      <c r="G103" s="182"/>
      <c r="H103" s="183"/>
      <c r="I103" s="219"/>
    </row>
    <row r="104" spans="1:9" x14ac:dyDescent="0.25">
      <c r="A104" s="185" t="s">
        <v>53</v>
      </c>
      <c r="B104" s="317" t="str">
        <f>IF((XXX_IV!D12="DO")*(XXX_IV!E12&lt;&gt;0),XXX_IV!B12&amp;", ","")&amp;IF((XXX_IV!D13="DO")*(XXX_IV!E13&lt;&gt;0),XXX_IV!B13&amp;", ","")&amp;IF((XXX_IV!D14="DO")*(XXX_IV!E14&lt;&gt;0),XXX_IV!B14&amp;", ","")&amp;IF((XXX_IV!D15="DO")*(XXX_IV!E15&lt;&gt;0),XXX_IV!B15&amp;", ","")&amp;IF((XXX_IV!D16="DO")*(XXX_IV!E16&lt;&gt;0),XXX_IV!B16&amp;", ","")&amp;IF((XXX_IV!D17="DO")*(XXX_IV!E17&lt;&gt;0),XXX_IV!B17&amp;", ","")&amp;IF((XXX_IV!D18="DO")*(XXX_IV!E18&lt;&gt;0),XXX_IV!B18&amp;", ","")&amp;IF((XXX_IV!D19="DO")*(XXX_IV!E19&lt;&gt;0),XXX_IV!B19&amp;", ","")&amp;IF((XXX_IV!D20="DO")*(XXX_IV!E20&lt;&gt;0),XXX_IV!B20&amp;", ","")&amp;IF((XXX_IV!D21="DO")*(XXX_IV!E21&lt;&gt;0),XXX_IV!B21&amp;", ","")&amp;IF((XXX_IV!D22="DO")*(XXX_IV!E22&lt;&gt;0),XXX_IV!B22&amp;", ","")&amp;IF((XXX_IV!D23="DO")*(XXX_IV!E23&lt;&gt;0),XXX_IV!B23&amp;", ","")&amp;IF((XXX_IV!D24="DO")*(XXX_IV!E24&lt;&gt;0),XXX_IV!B24&amp;", ","")&amp;IF((XXX_IV!D25="DO")*(XXX_IV!E25&lt;&gt;0),XXX_IV!B25&amp;", ","")&amp;IF((XXX_IV!D26="DO")*(XXX_IV!E26&lt;&gt;0),XXX_IV!B26&amp;", ","")&amp;IF((XXX_IV!D27="DO")*(XXX_IV!E27&lt;&gt;0),XXX_IV!B27&amp;", ","")&amp;IF((XXX_IV!D28="DO")*(XXX_IV!E28&lt;&gt;0),XXX_IV!B28&amp;", ","")&amp;IF((XXX_IV!D29="DO")*(XXX_IV!E29&lt;&gt;0),XXX_IV!B29&amp;", ","")&amp;IF((XXX_IV!D30="DO")*(XXX_IV!E30&lt;&gt;0),XXX_IV!B30&amp;", ","")&amp;IF((XXX_IV!D31="DO")*(XXX_IV!E31&lt;&gt;0),XXX_IV!B31&amp;", ","")&amp;IF((XXX_IV!D32="DO")*(XXX_IV!E32&lt;&gt;0),XXX_IV!B32&amp;", ","")&amp;IF((XXX_IV!D33="DO")*(XXX_IV!E33&lt;&gt;0),XXX_IV!B33&amp;", ","")&amp;IF((XXX_IV!D34="DO")*(XXX_IV!E34&lt;&gt;0),XXX_IV!B34&amp;", ","")&amp;IF((XXX_IV!D35="DO")*(XXX_IV!E35&lt;&gt;0),XXX_IV!B35&amp;", ","")&amp;IF((XXX_IV!D36="DO")*(XXX_IV!E36&lt;&gt;0),XXX_IV!B36&amp;", ","")&amp;IF((XXX_IV!D37="DO")*(XXX_IV!E37&lt;&gt;0),XXX_IV!B37&amp;", ","")&amp;IF((XXX_IV!D38="DO")*(XXX_IV!E38&lt;&gt;0),XXX_IV!B38&amp;", ","")&amp;IF((XXX_IV!D39="DO")*(XXX_IV!E39&lt;&gt;0),XXX_IV!B39&amp;", ","")&amp;IF((XXX_IV!D40="DO")*(XXX_IV!E40&lt;&gt;0),XXX_IV!B40&amp;", ","")&amp;IF((XXX_IV!D41="DO")*(XXX_IV!E41&lt;&gt;0),XXX_IV!B41&amp;", ","")&amp;IF((XXX_IV!D42="DO")*(XXX_IV!E42&lt;&gt;0),XXX_IV!B42&amp;", ","")&amp;IF((XXX_IV!D43="DO")*(XXX_IV!E43&lt;&gt;0),XXX_IV!B43&amp;", ","")&amp;IF((XXX_IV!D44="DO")*(XXX_IV!E44&lt;&gt;0),XXX_IV!B44&amp;", ","")&amp;IF((XXX_IV!D45="DO")*(XXX_IV!E45&lt;&gt;0),XXX_IV!B45&amp;", ","")&amp;IF((XXX_IV!D46="DO")*(XXX_IV!E46&lt;&gt;0),XXX_IV!B46&amp;", ","")&amp;IF((XXX_IV!D47="DO")*(XXX_IV!E47&lt;&gt;0),XXX_IV!B47&amp;", ","")&amp;IF((XXX_IV!D48="DO")*(XXX_IV!E48&lt;&gt;0),XXX_IV!B48&amp;", ","")</f>
        <v/>
      </c>
      <c r="C104" s="326">
        <f>IF(XXX_IV!F7&lt;&gt;0,XXX_IV!F7*(SUMIFS(XXX_IV!F12:F48,XXX_IV!D12:D48,"=DO",XXX_IV!E12:E48,"&lt;&gt;0")+SUMIFS(XXX_IV!G12:G48,XXX_IV!D12:D48,"=DO",XXX_IV!E12:E48,"&lt;&gt;0")+SUMIFS(XXX_IV!H12:H48,XXX_IV!D12:D48,"=DO",XXX_IV!E12:E48,"&lt;&gt;0")+SUMIFS(XXX_IV!I12:I48,XXX_IV!D12:D48,"=DO",XXX_IV!E12:E48,"&lt;&gt;0")),14*(SUMIFS(XXX_IV!F12:F48,XXX_IV!D12:D48,"=DO",XXX_IV!E12:E48,"&lt;&gt;0")+SUMIFS(XXX_IV!G12:G48,XXX_IV!D12:D48,"=DO",XXX_IV!E12:E48,"&lt;&gt;0")+SUMIFS(XXX_IV!H12:H48,XXX_IV!D12:D48,"=DO",XXX_IV!E12:E48,"&lt;&gt;0")+SUMIFS(XXX_IV!I12:I48,XXX_IV!D12:D48,"=DO",XXX_IV!E12:E48,"&lt;&gt;0")))+IF(XXX_IV!L7&lt;&gt;0,XXX_IV!L7*(SUMIFS(XXX_IV!L12:L48,XXX_IV!D12:D48,"=DO",XXX_IV!E12:E48,"&lt;&gt;0")+SUMIFS(XXX_IV!M12:M48,XXX_IV!D12:D48,"=DO",XXX_IV!E12:E48,"&lt;&gt;0")+SUMIFS(XXX_IV!N12:N48,XXX_IV!D12:D48,"=DO",XXX_IV!E12:E48,"&lt;&gt;0")+SUMIFS(XXX_IV!O12:O48,XXX_IV!D12:D48,"=DO",XXX_IV!E12:E48,"&lt;&gt;0")),14*(SUMIFS(XXX_IV!L12:L48,XXX_IV!D12:D48,"=DO",XXX_IV!E12:E48,"&lt;&gt;0")+SUMIFS(XXX_IV!M12:M48,XXX_IV!D12:D48,"=DO",XXX_IV!E12:E48,"&lt;&gt;0")+SUMIFS(XXX_IV!N12:N48,XXX_IV!D12:D48,"=DO",XXX_IV!E12:E48,"&lt;&gt;0")+SUMIFS(XXX_IV!O12:O48,XXX_IV!D12:D48,"=DO",XXX_IV!E12:E48,"&lt;&gt;0")))</f>
        <v>0</v>
      </c>
      <c r="D104" s="204"/>
      <c r="E104" s="221"/>
      <c r="F104" s="222"/>
      <c r="G104" s="187"/>
      <c r="H104" s="188"/>
      <c r="I104" s="219"/>
    </row>
    <row r="105" spans="1:9" ht="34.5" customHeight="1" thickBot="1" x14ac:dyDescent="0.3">
      <c r="A105" s="193" t="s">
        <v>55</v>
      </c>
      <c r="B105" s="318" t="str">
        <f>IF((XXX_IV!D12="DF")*(XXX_IV!E12&lt;&gt;0),XXX_IV!B12&amp;", ","")&amp;IF((XXX_IV!D13="DF")*(XXX_IV!E13&lt;&gt;0),XXX_IV!B13&amp;", ","")&amp;IF((XXX_IV!D14="DF")*(XXX_IV!E14&lt;&gt;0),XXX_IV!B14&amp;", ","")&amp;IF((XXX_IV!D15="DF")*(XXX_IV!E15&lt;&gt;0),XXX_IV!B15&amp;", ","")&amp;IF((XXX_IV!D16="DF")*(XXX_IV!E16&lt;&gt;0),XXX_IV!B16&amp;", ","")&amp;IF((XXX_IV!D17="DF")*(XXX_IV!E17&lt;&gt;0),XXX_IV!B17&amp;", ","")&amp;IF((XXX_IV!D18="DF")*(XXX_IV!E18&lt;&gt;0),XXX_IV!B18&amp;", ","")&amp;IF((XXX_IV!D19="DF")*(XXX_IV!E19&lt;&gt;0),XXX_IV!B19&amp;", ","")&amp;IF((XXX_IV!D20="DF")*(XXX_IV!E20&lt;&gt;0),XXX_IV!B20&amp;", ","")&amp;IF((XXX_IV!D21="DF")*(XXX_IV!E21&lt;&gt;0),XXX_IV!B21&amp;", ","")&amp;IF((XXX_IV!D22="DF")*(XXX_IV!E22&lt;&gt;0),XXX_IV!B22&amp;", ","")&amp;IF((XXX_IV!D23="DF")*(XXX_IV!E23&lt;&gt;0),XXX_IV!B23&amp;", ","")&amp;IF((XXX_IV!D24="DF")*(XXX_IV!E24&lt;&gt;0),XXX_IV!B24&amp;", ","")&amp;IF((XXX_IV!D25="DF")*(XXX_IV!E25&lt;&gt;0),XXX_IV!B25&amp;", ","")&amp;IF((XXX_IV!D26="DF")*(XXX_IV!E26&lt;&gt;0),XXX_IV!B26&amp;", ","")&amp;IF((XXX_IV!D27="DF")*(XXX_IV!E27&lt;&gt;0),XXX_IV!B27&amp;", ","")&amp;IF((XXX_IV!D28="DF")*(XXX_IV!E28&lt;&gt;0),XXX_IV!B28&amp;", ","")&amp;IF((XXX_IV!D29="DF")*(XXX_IV!E29&lt;&gt;0),XXX_IV!B29&amp;", ","")&amp;IF((XXX_IV!D30="DF")*(XXX_IV!E30&lt;&gt;0),XXX_IV!B30&amp;", ","")&amp;IF((XXX_IV!D31="DF")*(XXX_IV!E31&lt;&gt;0),XXX_IV!B31&amp;", ","")&amp;IF((XXX_IV!D32="DF")*(XXX_IV!E32&lt;&gt;0),XXX_IV!B32&amp;", ","")&amp;IF((XXX_IV!D33="DF")*(XXX_IV!E33&lt;&gt;0),XXX_IV!B33&amp;", ","")&amp;IF((XXX_IV!D34="DF")*(XXX_IV!E34&lt;&gt;0),XXX_IV!B34&amp;", ","")&amp;IF((XXX_IV!D35="DF")*(XXX_IV!E35&lt;&gt;0),XXX_IV!B35&amp;", ","")&amp;IF((XXX_IV!D36="DF")*(XXX_IV!E36&lt;&gt;0),XXX_IV!B36&amp;", ","")&amp;IF((XXX_IV!D37="DF")*(XXX_IV!E37&lt;&gt;0),XXX_IV!B37&amp;", ","")&amp;IF((XXX_IV!D38="DF")*(XXX_IV!E38&lt;&gt;0),XXX_IV!B38&amp;", ","")&amp;IF((XXX_IV!D39="DF")*(XXX_IV!E39&lt;&gt;0),XXX_IV!B39&amp;", ","")&amp;IF((XXX_IV!D40="DF")*(XXX_IV!E40&lt;&gt;0),XXX_IV!B40&amp;", ","")&amp;IF((XXX_IV!D41="DF")*(XXX_IV!E41&lt;&gt;0),XXX_IV!B41&amp;", ","")&amp;IF((XXX_IV!D42="DF")*(XXX_IV!E42&lt;&gt;0),XXX_IV!B42&amp;", ","")&amp;IF((XXX_IV!D43="DF")*(XXX_IV!E43&lt;&gt;0),XXX_IV!B43&amp;", ","")&amp;IF((XXX_IV!D44="DF")*(XXX_IV!E44&lt;&gt;0),XXX_IV!B44&amp;", ","")&amp;IF((XXX_IV!D45="DF")*(XXX_IV!E45&lt;&gt;0),XXX_IV!B45&amp;", ","")&amp;IF((XXX_IV!D46="DF")*(XXX_IV!E46&lt;&gt;0),XXX_IV!B46&amp;", ","")&amp;IF((XXX_IV!D47="DF")*(XXX_IV!E47&lt;&gt;0),XXX_IV!B47&amp;", ","")&amp;IF((XXX_IV!D48="DF")*(XXX_IV!E48&lt;&gt;0),XXX_IV!B48&amp;", ","")</f>
        <v/>
      </c>
      <c r="C105" s="329">
        <f>IF(XXX_IV!F7&lt;&gt;0,XXX_IV!F7*(SUMIFS(XXX_IV!F12:F48,XXX_IV!D12:D48,"=DF",XXX_IV!E12:E48,"&gt;=0")+SUMIFS(XXX_IV!G12:G48,XXX_IV!D12:D48,"=DF",XXX_IV!E12:E48,"&gt;=0")+SUMIFS(XXX_IV!H12:H48,XXX_IV!D12:D48,"=DF",XXX_IV!E12:E48,"&gt;=0")+SUMIFS(XXX_IV!I12:I48,XXX_IV!D12:D48,"=DF",XXX_IV!E12:E48,"&gt;=0")),14*(SUMIFS(XXX_IV!F12:F48,XXX_IV!D12:D48,"=DF",XXX_IV!E12:E48,"&gt;=0")+SUMIFS(XXX_IV!G12:G48,XXX_IV!D12:D48,"=DF",XXX_IV!E12:E48,"&gt;=0")+SUMIFS(XXX_IV!H12:H48,XXX_IV!D12:D48,"=DF",XXX_IV!E12:E48,"&gt;=0")+SUMIFS(XXX_IV!I12:I48,XXX_IV!D12:D48,"=DF",XXX_IV!E12:E48,"&gt;=0")))+IF(XXX_IV!L7&lt;&gt;0,XXX_IV!L7*(SUMIFS(XXX_IV!L12:L48,XXX_IV!D12:D48,"=DF",XXX_IV!E12:E48,"&gt;=0")+SUMIFS(XXX_IV!M12:M48,XXX_IV!D12:D48,"=DF",XXX_IV!E12:E48,"&gt;=0")+SUMIFS(XXX_IV!N12:N48,XXX_IV!D12:D48,"=DF",XXX_IV!E12:E48,"&gt;=0")+SUMIFS(XXX_IV!O12:O48,XXX_IV!D12:D48,"=DF",XXX_IV!E12:E48,"&gt;=0")),14*(SUMIFS(XXX_IV!L12:L48,XXX_IV!D12:D48,"=DF",XXX_IV!E12:E48,"&gt;=0")+SUMIFS(XXX_IV!M12:M48,XXX_IV!D12:D48,"=DF",XXX_IV!E12:E48,"&gt;=0")+SUMIFS(XXX_IV!N12:N48,XXX_IV!D12:D48,"=DF",XXX_IV!E12:E48,"&gt;=0")+SUMIFS(XXX_IV!O12:O48,XXX_IV!D12:D48,"=DF",XXX_IV!E12:E48,"&gt;=0")))</f>
        <v>0</v>
      </c>
      <c r="D105" s="227"/>
      <c r="E105" s="224"/>
      <c r="F105" s="225"/>
      <c r="G105" s="228"/>
      <c r="H105" s="229"/>
      <c r="I105" s="219"/>
    </row>
    <row r="107" spans="1:9" x14ac:dyDescent="0.25">
      <c r="C107" s="321">
        <f>SUM(C103:C104)</f>
        <v>0</v>
      </c>
    </row>
  </sheetData>
  <mergeCells count="20">
    <mergeCell ref="E5:F5"/>
    <mergeCell ref="G5:H5"/>
    <mergeCell ref="E15:F15"/>
    <mergeCell ref="G15:H15"/>
    <mergeCell ref="E58:F58"/>
    <mergeCell ref="G58:H58"/>
    <mergeCell ref="E66:F66"/>
    <mergeCell ref="G66:H66"/>
    <mergeCell ref="E40:F40"/>
    <mergeCell ref="G40:H40"/>
    <mergeCell ref="E48:F48"/>
    <mergeCell ref="G48:H48"/>
    <mergeCell ref="E94:F94"/>
    <mergeCell ref="G94:H94"/>
    <mergeCell ref="E102:F102"/>
    <mergeCell ref="G102:H102"/>
    <mergeCell ref="E76:F76"/>
    <mergeCell ref="G76:H76"/>
    <mergeCell ref="E84:F84"/>
    <mergeCell ref="G84:H84"/>
  </mergeCells>
  <phoneticPr fontId="0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ESS_I</vt:lpstr>
      <vt:lpstr>ESS_II</vt:lpstr>
      <vt:lpstr>ESS_III</vt:lpstr>
      <vt:lpstr>XXX_IV</vt:lpstr>
      <vt:lpstr>ESS_REC</vt:lpstr>
      <vt:lpstr>ESS_I!Print_Area</vt:lpstr>
      <vt:lpstr>ESS_II!Print_Area</vt:lpstr>
      <vt:lpstr>ESS_III!Print_Area</vt:lpstr>
      <vt:lpstr>ESS_REC!Print_Area</vt:lpstr>
      <vt:lpstr>XXX_IV!Print_Area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cp:lastPrinted>2018-09-24T07:07:11Z</cp:lastPrinted>
  <dcterms:created xsi:type="dcterms:W3CDTF">2012-05-16T14:40:02Z</dcterms:created>
  <dcterms:modified xsi:type="dcterms:W3CDTF">2018-09-24T07:07:17Z</dcterms:modified>
</cp:coreProperties>
</file>